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5"/>
  </bookViews>
  <sheets>
    <sheet name="CGM" sheetId="5" r:id="rId1"/>
    <sheet name="COMin" sheetId="2" r:id="rId2"/>
    <sheet name="CDP" sheetId="6" r:id="rId3"/>
    <sheet name="CPA" sheetId="1" r:id="rId4"/>
    <sheet name="IPM" sheetId="3" r:id="rId5"/>
    <sheet name="USSM" sheetId="8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<sst xmlns="http://schemas.openxmlformats.org/spreadsheetml/2006/main" count="302" uniqueCount="126">
  <si>
    <t>CPA</t>
  </si>
  <si>
    <t>Torino</t>
  </si>
  <si>
    <t>Genova</t>
  </si>
  <si>
    <t>Milano</t>
  </si>
  <si>
    <t>Treviso</t>
  </si>
  <si>
    <t>Bologna</t>
  </si>
  <si>
    <t>Firenze</t>
  </si>
  <si>
    <t>Roma</t>
  </si>
  <si>
    <t>Ancona</t>
  </si>
  <si>
    <t>L'Aquila</t>
  </si>
  <si>
    <t>Salerno</t>
  </si>
  <si>
    <t>Bari</t>
  </si>
  <si>
    <t>Lecce</t>
  </si>
  <si>
    <t>Catanzaro</t>
  </si>
  <si>
    <t>Potenza</t>
  </si>
  <si>
    <t>Palermo</t>
  </si>
  <si>
    <t xml:space="preserve">Messina </t>
  </si>
  <si>
    <t>Caltanissetta</t>
  </si>
  <si>
    <t>Catania</t>
  </si>
  <si>
    <t>Quartucciu (CA)</t>
  </si>
  <si>
    <t>Sassari</t>
  </si>
  <si>
    <t>Totale</t>
  </si>
  <si>
    <t>Comunità ministeriali</t>
  </si>
  <si>
    <t xml:space="preserve">Catanzaro </t>
  </si>
  <si>
    <t>Reggio Calabria</t>
  </si>
  <si>
    <t>IPM</t>
  </si>
  <si>
    <t>Airola (BN)</t>
  </si>
  <si>
    <t>Acireale (CT)</t>
  </si>
  <si>
    <t>Firenze(***)</t>
  </si>
  <si>
    <t>Valore medio annuo</t>
  </si>
  <si>
    <r>
      <t xml:space="preserve"> (*)</t>
    </r>
    <r>
      <rPr>
        <sz val="9"/>
        <color theme="1"/>
        <rFont val="Arial"/>
        <family val="2"/>
      </rPr>
      <t xml:space="preserve"> solo femminile</t>
    </r>
  </si>
  <si>
    <r>
      <t xml:space="preserve">(**) </t>
    </r>
    <r>
      <rPr>
        <sz val="9"/>
        <color theme="1"/>
        <rFont val="Arial"/>
        <family val="2"/>
      </rPr>
      <t>con sezione femminile</t>
    </r>
  </si>
  <si>
    <t>Presenza media giornaliera</t>
  </si>
  <si>
    <t>Ingressi</t>
  </si>
  <si>
    <t>CGM inviante</t>
  </si>
  <si>
    <t>Cagliari</t>
  </si>
  <si>
    <t>Napoli</t>
  </si>
  <si>
    <t>Venezia</t>
  </si>
  <si>
    <t>Ingressi (compresi trasferimenti) e presenza media giornaliera nelle Comunità ministeriali e private per CGM inviante negli anni 2017, 2018 e 2019.</t>
  </si>
  <si>
    <t>(***) L'IPM di Firenze è stato riattivato il 13 dicembre 2017; il valore della presenza media giornaliera indicato in tabella è riferito a tutto l'anno 2017;  la presenza media nel periodo di effettiva attività è stata pari a 3,7.
I valori medi annui sono stati calcolati sul biennio 2018-2019.</t>
  </si>
  <si>
    <t>Presenza media giornaliera e ingressi nei Centri di prima accoglienza negli anni 2017, 2018 e 2019.</t>
  </si>
  <si>
    <t>Presenza media giornaliera e ingressi (compresi trasferimenti) negli Istituti penali per i minorenni negli anni 2017, 2018 e 2019.</t>
  </si>
  <si>
    <t>Presenza media giornaliera e ingressi (compresi trasferimenti) nelle Comunità ministeriali negli anni 2017, 2018 e 2019.</t>
  </si>
  <si>
    <t>Assegnazioni ai Centri diurni polifunzionali negli anni 2017, 2018 e 2019. Area penale e area civile. Dati di flusso.</t>
  </si>
  <si>
    <t>Centri diurni polifunzionali</t>
  </si>
  <si>
    <t>area penale</t>
  </si>
  <si>
    <t>area civile</t>
  </si>
  <si>
    <t>totale</t>
  </si>
  <si>
    <t>Nisida</t>
  </si>
  <si>
    <t>Santa Maria Capua Vetere</t>
  </si>
  <si>
    <t>N.B.: Per i CDP di Lecce e Sassari il valore medio annuo è calcolato sul biennio 2018-2019.</t>
  </si>
  <si>
    <t>Minorenni e giovani adulti in carico agli Uffici di servizio sociale per i minorenni. Area penale e area civile. Anni 2017, 2018, 2019. Dati di flusso.</t>
  </si>
  <si>
    <t>USSM</t>
  </si>
  <si>
    <t>Anno 2017</t>
  </si>
  <si>
    <t>Anno 2018</t>
  </si>
  <si>
    <t>Anno 2019</t>
  </si>
  <si>
    <t>Valori medi annui</t>
  </si>
  <si>
    <t>Valori medi annui ponderati</t>
  </si>
  <si>
    <t>Area penale</t>
  </si>
  <si>
    <t>Area civile e amministrativa**</t>
  </si>
  <si>
    <t>TOTALE</t>
  </si>
  <si>
    <t>per misure*</t>
  </si>
  <si>
    <t>per altri interventi</t>
  </si>
  <si>
    <t>Bolzano</t>
  </si>
  <si>
    <t>Brescia</t>
  </si>
  <si>
    <t>AREE</t>
  </si>
  <si>
    <t>PESI</t>
  </si>
  <si>
    <t>area penale - misure</t>
  </si>
  <si>
    <t xml:space="preserve">area penale - altri interventi </t>
  </si>
  <si>
    <t>Campobasso</t>
  </si>
  <si>
    <t>area civile e amministrativa</t>
  </si>
  <si>
    <t>Messina</t>
  </si>
  <si>
    <t>Perugia</t>
  </si>
  <si>
    <t>Taranto</t>
  </si>
  <si>
    <t>Trento</t>
  </si>
  <si>
    <t>Trieste</t>
  </si>
  <si>
    <t>Italia</t>
  </si>
  <si>
    <t>* Il dato è riferito ai soggetti in carico nell'anno per messa alla prova, misure penali di comunità/alternative alla detenzione, sostitutive, di sicurezza, cautelari delle prescrizioni e della permanenza in casa.</t>
  </si>
  <si>
    <t>**Il dato è riferito ai minori vittime di violenze sessuali e di altre forme di sfruttamento e maltrattamento, contesi nei casi di sottrazione internazionale, coinvolti in casi inerenti altre convenzioni e regolamenti internazionali, in carico per provvedimenti amministrativi.</t>
  </si>
  <si>
    <t>N.B.: I soggetti in carico a più USSM sono conteggiati in corrispondenza di ciascuno di essi; per questo motivo, la somma dei dati delle diverse sedi USSM è superiore al numero complessivo dei soggetti in carico nel periodo in esame riportato in corrispondenza della voce Italia.</t>
  </si>
  <si>
    <t>IPM COM</t>
  </si>
  <si>
    <t>IPM CDP</t>
  </si>
  <si>
    <t>USSM CDP COM</t>
  </si>
  <si>
    <t>USSM COM</t>
  </si>
  <si>
    <t>CDP</t>
  </si>
  <si>
    <r>
      <t xml:space="preserve">Napoli </t>
    </r>
    <r>
      <rPr>
        <vertAlign val="superscript"/>
        <sz val="10"/>
        <color indexed="8"/>
        <rFont val="Arial"/>
        <family val="2"/>
      </rPr>
      <t>(M)</t>
    </r>
  </si>
  <si>
    <r>
      <t xml:space="preserve">Nisida (NA) </t>
    </r>
    <r>
      <rPr>
        <vertAlign val="superscript"/>
        <sz val="10"/>
        <color indexed="8"/>
        <rFont val="Arial"/>
        <family val="2"/>
      </rPr>
      <t>(F)</t>
    </r>
  </si>
  <si>
    <t>IPM CPA</t>
  </si>
  <si>
    <t>CPA CDP USSM</t>
  </si>
  <si>
    <t>CPA USSM</t>
  </si>
  <si>
    <t>CPA COM USSM</t>
  </si>
  <si>
    <t xml:space="preserve">CPA  </t>
  </si>
  <si>
    <t xml:space="preserve">CPA </t>
  </si>
  <si>
    <t>COM</t>
  </si>
  <si>
    <t>ass soc</t>
  </si>
  <si>
    <t>edu</t>
  </si>
  <si>
    <t>nr. assistenti disponibili</t>
  </si>
  <si>
    <r>
      <t xml:space="preserve">Pontremoli (MS) </t>
    </r>
    <r>
      <rPr>
        <b/>
        <vertAlign val="superscript"/>
        <sz val="10"/>
        <color rgb="FF000000"/>
        <rFont val="Arial"/>
        <family val="2"/>
      </rPr>
      <t>(*)</t>
    </r>
  </si>
  <si>
    <r>
      <t xml:space="preserve">Roma </t>
    </r>
    <r>
      <rPr>
        <b/>
        <vertAlign val="superscript"/>
        <sz val="10"/>
        <color rgb="FF000000"/>
        <rFont val="Arial"/>
        <family val="2"/>
      </rPr>
      <t>(**)</t>
    </r>
  </si>
  <si>
    <r>
      <t xml:space="preserve">Nisida (NA) </t>
    </r>
    <r>
      <rPr>
        <b/>
        <vertAlign val="superscript"/>
        <sz val="10"/>
        <color rgb="FF000000"/>
        <rFont val="Arial"/>
        <family val="2"/>
      </rPr>
      <t>(**)</t>
    </r>
  </si>
  <si>
    <t>su val.med.pond.</t>
  </si>
  <si>
    <t>su val.mis.2019</t>
  </si>
  <si>
    <t>co-direzione</t>
  </si>
  <si>
    <t>COEFF.</t>
  </si>
  <si>
    <t>ass.soc.</t>
  </si>
  <si>
    <t>educatori distribuzione ragionata</t>
  </si>
  <si>
    <t>percentuale incidenza con pesi di ponderazione</t>
  </si>
  <si>
    <t>valori ragionati</t>
  </si>
  <si>
    <t>potenziamento</t>
  </si>
  <si>
    <t>note</t>
  </si>
  <si>
    <t>distribuzione ragionata sui collocamenti (ingressi)</t>
  </si>
  <si>
    <t>nei CGM sono comunque previsti</t>
  </si>
  <si>
    <t>educ</t>
  </si>
  <si>
    <t>PREVISIONE FINALE</t>
  </si>
  <si>
    <t>unità di assistenti sociali</t>
  </si>
  <si>
    <t>unità di educatori</t>
  </si>
  <si>
    <t>organico attuale</t>
  </si>
  <si>
    <t>diff. con org.att</t>
  </si>
  <si>
    <t>educatori distribuzione ragionata con prevalenza su presenza media</t>
  </si>
  <si>
    <t>educ.</t>
  </si>
  <si>
    <t>numero di educatori in automatico</t>
  </si>
  <si>
    <t>unità da distribuire</t>
  </si>
  <si>
    <t>p.o. attuale</t>
  </si>
  <si>
    <t>media precedenti in automatico</t>
  </si>
  <si>
    <t>presenti/assegnati</t>
  </si>
  <si>
    <t>diff. con presenti/assegnati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</si>
</sst>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_ ;[Red]\-0\ "/>
  </numFmts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i/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5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/>
    <xf numFmtId="0" fontId="2" fillId="0" borderId="1" xfId="0" applyFont="1" applyBorder="1"/>
    <xf numFmtId="165" fontId="3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/>
    <xf numFmtId="165" fontId="2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164" fontId="2" fillId="0" borderId="1" xfId="0" applyNumberFormat="1" applyFont="1" applyBorder="1"/>
    <xf numFmtId="0" fontId="8" fillId="0" borderId="0" xfId="0" applyFont="1"/>
    <xf numFmtId="0" fontId="2" fillId="0" borderId="0" xfId="0" applyFont="1" applyBorder="1"/>
    <xf numFmtId="165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7" fillId="0" borderId="0" xfId="0" applyNumberFormat="1" applyFont="1" applyBorder="1"/>
    <xf numFmtId="164" fontId="2" fillId="0" borderId="0" xfId="0" applyNumberFormat="1" applyFont="1" applyBorder="1"/>
    <xf numFmtId="0" fontId="9" fillId="0" borderId="1" xfId="0" applyFont="1" applyBorder="1" applyAlignment="1">
      <alignment horizontal="right" vertical="center" wrapText="1"/>
    </xf>
    <xf numFmtId="165" fontId="10" fillId="0" borderId="1" xfId="0" applyNumberFormat="1" applyFont="1" applyBorder="1"/>
    <xf numFmtId="165" fontId="11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3" fillId="0" borderId="0" xfId="0" applyFont="1"/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164" fontId="10" fillId="0" borderId="1" xfId="0" applyNumberFormat="1" applyFont="1" applyBorder="1"/>
    <xf numFmtId="164" fontId="11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1" fillId="0" borderId="1" xfId="0" applyNumberFormat="1" applyFont="1" applyBorder="1"/>
    <xf numFmtId="3" fontId="7" fillId="0" borderId="1" xfId="0" applyNumberFormat="1" applyFont="1" applyBorder="1"/>
    <xf numFmtId="3" fontId="2" fillId="0" borderId="1" xfId="0" applyNumberFormat="1" applyFont="1" applyBorder="1"/>
    <xf numFmtId="3" fontId="3" fillId="0" borderId="0" xfId="0" applyNumberFormat="1" applyFont="1" applyFill="1" applyBorder="1"/>
    <xf numFmtId="1" fontId="0" fillId="0" borderId="0" xfId="0" applyNumberFormat="1"/>
    <xf numFmtId="165" fontId="0" fillId="0" borderId="0" xfId="0" applyNumberFormat="1"/>
    <xf numFmtId="0" fontId="17" fillId="0" borderId="0" xfId="0" applyFont="1"/>
    <xf numFmtId="3" fontId="18" fillId="0" borderId="1" xfId="0" applyNumberFormat="1" applyFont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right" vertical="center" wrapText="1"/>
    </xf>
    <xf numFmtId="3" fontId="18" fillId="3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0" fontId="0" fillId="0" borderId="1" xfId="0" applyBorder="1"/>
    <xf numFmtId="165" fontId="0" fillId="0" borderId="1" xfId="0" applyNumberFormat="1" applyBorder="1"/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3" fontId="17" fillId="0" borderId="1" xfId="0" applyNumberFormat="1" applyFont="1" applyBorder="1"/>
    <xf numFmtId="3" fontId="16" fillId="0" borderId="1" xfId="0" applyNumberFormat="1" applyFont="1" applyBorder="1"/>
    <xf numFmtId="3" fontId="16" fillId="2" borderId="1" xfId="0" applyNumberFormat="1" applyFont="1" applyFill="1" applyBorder="1"/>
    <xf numFmtId="3" fontId="16" fillId="3" borderId="1" xfId="0" applyNumberFormat="1" applyFont="1" applyFill="1" applyBorder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0" xfId="0" applyBorder="1"/>
    <xf numFmtId="3" fontId="3" fillId="4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Fill="1" applyBorder="1"/>
    <xf numFmtId="0" fontId="0" fillId="4" borderId="1" xfId="0" applyFill="1" applyBorder="1"/>
    <xf numFmtId="0" fontId="21" fillId="4" borderId="1" xfId="0" applyFont="1" applyFill="1" applyBorder="1"/>
    <xf numFmtId="0" fontId="22" fillId="0" borderId="0" xfId="0" applyFont="1"/>
    <xf numFmtId="0" fontId="21" fillId="0" borderId="0" xfId="0" applyFont="1" applyAlignment="1">
      <alignment horizontal="center"/>
    </xf>
    <xf numFmtId="3" fontId="21" fillId="4" borderId="1" xfId="0" applyNumberFormat="1" applyFont="1" applyFill="1" applyBorder="1"/>
    <xf numFmtId="0" fontId="21" fillId="0" borderId="1" xfId="0" applyFont="1" applyBorder="1"/>
    <xf numFmtId="0" fontId="0" fillId="0" borderId="6" xfId="0" applyBorder="1"/>
    <xf numFmtId="1" fontId="0" fillId="0" borderId="1" xfId="0" applyNumberFormat="1" applyFill="1" applyBorder="1"/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1" fontId="21" fillId="5" borderId="0" xfId="0" applyNumberFormat="1" applyFont="1" applyFill="1" applyBorder="1"/>
    <xf numFmtId="1" fontId="21" fillId="0" borderId="1" xfId="0" applyNumberFormat="1" applyFont="1" applyBorder="1"/>
    <xf numFmtId="1" fontId="21" fillId="0" borderId="1" xfId="0" applyNumberFormat="1" applyFont="1" applyFill="1" applyBorder="1"/>
    <xf numFmtId="0" fontId="9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19" fillId="0" borderId="6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3" fontId="5" fillId="6" borderId="1" xfId="0" applyNumberFormat="1" applyFont="1" applyFill="1" applyBorder="1" applyAlignment="1">
      <alignment horizontal="right" vertical="center"/>
    </xf>
    <xf numFmtId="3" fontId="6" fillId="6" borderId="1" xfId="0" applyNumberFormat="1" applyFont="1" applyFill="1" applyBorder="1" applyAlignment="1">
      <alignment horizontal="right" vertical="center"/>
    </xf>
    <xf numFmtId="166" fontId="21" fillId="0" borderId="1" xfId="0" applyNumberFormat="1" applyFont="1" applyFill="1" applyBorder="1"/>
    <xf numFmtId="166" fontId="21" fillId="0" borderId="1" xfId="0" applyNumberFormat="1" applyFont="1" applyBorder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3" fontId="18" fillId="3" borderId="7" xfId="0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/>
    </xf>
    <xf numFmtId="3" fontId="18" fillId="3" borderId="6" xfId="0" applyNumberFormat="1" applyFont="1" applyFill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4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="90" zoomScaleNormal="90" workbookViewId="0" topLeftCell="A1">
      <selection activeCell="A1" sqref="A1:I1"/>
    </sheetView>
  </sheetViews>
  <sheetFormatPr defaultColWidth="11.00390625" defaultRowHeight="15.75"/>
  <cols>
    <col min="1" max="1" width="25.625" style="0" customWidth="1"/>
    <col min="2" max="4" width="10.125" style="0" customWidth="1"/>
    <col min="5" max="5" width="12.375" style="0" customWidth="1"/>
    <col min="6" max="8" width="10.125" style="0" customWidth="1"/>
    <col min="9" max="9" width="12.375" style="0" customWidth="1"/>
    <col min="10" max="10" width="17.00390625" style="0" customWidth="1"/>
    <col min="11" max="11" width="24.00390625" style="0" bestFit="1" customWidth="1"/>
    <col min="12" max="12" width="23.00390625" style="0" bestFit="1" customWidth="1"/>
  </cols>
  <sheetData>
    <row r="1" spans="1:9" ht="87.95" customHeight="1">
      <c r="A1" s="109" t="s">
        <v>38</v>
      </c>
      <c r="B1" s="109"/>
      <c r="C1" s="109"/>
      <c r="D1" s="109"/>
      <c r="E1" s="109"/>
      <c r="F1" s="109"/>
      <c r="G1" s="109"/>
      <c r="H1" s="109"/>
      <c r="I1" s="109"/>
    </row>
    <row r="2" spans="11:17" ht="65.25" customHeight="1">
      <c r="K2" s="113" t="s">
        <v>110</v>
      </c>
      <c r="L2" s="113"/>
      <c r="M2" s="113"/>
      <c r="O2" s="107" t="s">
        <v>113</v>
      </c>
      <c r="P2" s="107"/>
      <c r="Q2" s="107"/>
    </row>
    <row r="3" spans="1:17" ht="15.75">
      <c r="A3" s="110" t="s">
        <v>34</v>
      </c>
      <c r="B3" s="112" t="s">
        <v>33</v>
      </c>
      <c r="C3" s="112"/>
      <c r="D3" s="112"/>
      <c r="E3" s="112"/>
      <c r="F3" s="112" t="s">
        <v>32</v>
      </c>
      <c r="G3" s="112"/>
      <c r="H3" s="112"/>
      <c r="I3" s="112"/>
      <c r="K3" s="114" t="s">
        <v>108</v>
      </c>
      <c r="L3" s="115"/>
      <c r="M3" s="78" t="s">
        <v>47</v>
      </c>
      <c r="O3" s="106" t="s">
        <v>104</v>
      </c>
      <c r="P3" s="106" t="s">
        <v>112</v>
      </c>
      <c r="Q3" s="108" t="s">
        <v>60</v>
      </c>
    </row>
    <row r="4" spans="1:17" ht="26.1" customHeight="1">
      <c r="A4" s="111"/>
      <c r="B4" s="1">
        <v>2017</v>
      </c>
      <c r="C4" s="1">
        <v>2018</v>
      </c>
      <c r="D4" s="1">
        <v>2019</v>
      </c>
      <c r="E4" s="24" t="s">
        <v>29</v>
      </c>
      <c r="F4" s="1">
        <v>2017</v>
      </c>
      <c r="G4" s="1">
        <v>2018</v>
      </c>
      <c r="H4" s="1">
        <v>2019</v>
      </c>
      <c r="I4" s="24" t="s">
        <v>29</v>
      </c>
      <c r="K4" s="104" t="s">
        <v>94</v>
      </c>
      <c r="L4" s="104" t="s">
        <v>95</v>
      </c>
      <c r="M4" s="62"/>
      <c r="O4" s="106"/>
      <c r="P4" s="106"/>
      <c r="Q4" s="108"/>
    </row>
    <row r="5" spans="1:18" ht="15.75">
      <c r="A5" s="7" t="s">
        <v>3</v>
      </c>
      <c r="B5" s="38">
        <v>426</v>
      </c>
      <c r="C5" s="39">
        <v>501</v>
      </c>
      <c r="D5" s="39">
        <v>606</v>
      </c>
      <c r="E5" s="41">
        <f aca="true" t="shared" si="0" ref="E5:E15">SUM(B5:D5)/3</f>
        <v>511</v>
      </c>
      <c r="F5" s="15">
        <v>192.06</v>
      </c>
      <c r="G5" s="8">
        <v>229.8</v>
      </c>
      <c r="H5" s="8">
        <v>259.86</v>
      </c>
      <c r="I5" s="41">
        <f aca="true" t="shared" si="1" ref="I5:I15">SUM(F5:H5)/3</f>
        <v>227.24</v>
      </c>
      <c r="K5" s="97">
        <v>1</v>
      </c>
      <c r="L5" s="97">
        <v>1</v>
      </c>
      <c r="M5" s="62">
        <f aca="true" t="shared" si="2" ref="M5:M15">K5+L5</f>
        <v>2</v>
      </c>
      <c r="O5" s="81">
        <f>K5+$M$19</f>
        <v>3</v>
      </c>
      <c r="P5" s="81">
        <f>L5+$M$20</f>
        <v>3</v>
      </c>
      <c r="Q5" s="62">
        <f>O5+P5</f>
        <v>6</v>
      </c>
      <c r="R5" s="7" t="s">
        <v>3</v>
      </c>
    </row>
    <row r="6" spans="1:18" ht="15.75">
      <c r="A6" s="7" t="s">
        <v>36</v>
      </c>
      <c r="B6" s="38">
        <v>269</v>
      </c>
      <c r="C6" s="39">
        <v>323</v>
      </c>
      <c r="D6" s="39">
        <v>267</v>
      </c>
      <c r="E6" s="41">
        <f t="shared" si="0"/>
        <v>286.3333333333333</v>
      </c>
      <c r="F6" s="15">
        <v>95.5</v>
      </c>
      <c r="G6" s="8">
        <v>117</v>
      </c>
      <c r="H6" s="8">
        <v>139.8</v>
      </c>
      <c r="I6" s="41">
        <f t="shared" si="1"/>
        <v>117.43333333333334</v>
      </c>
      <c r="K6" s="97">
        <v>1</v>
      </c>
      <c r="L6" s="97">
        <v>1</v>
      </c>
      <c r="M6" s="62">
        <f t="shared" si="2"/>
        <v>2</v>
      </c>
      <c r="O6" s="81">
        <f aca="true" t="shared" si="3" ref="O6:O15">K6+$M$19</f>
        <v>3</v>
      </c>
      <c r="P6" s="81">
        <f aca="true" t="shared" si="4" ref="P6:P15">L6+$M$20</f>
        <v>3</v>
      </c>
      <c r="Q6" s="62">
        <f aca="true" t="shared" si="5" ref="Q6:Q16">O6+P6</f>
        <v>6</v>
      </c>
      <c r="R6" s="7" t="s">
        <v>36</v>
      </c>
    </row>
    <row r="7" spans="1:18" ht="15.75">
      <c r="A7" s="7" t="s">
        <v>15</v>
      </c>
      <c r="B7" s="38">
        <v>224</v>
      </c>
      <c r="C7" s="39">
        <v>221</v>
      </c>
      <c r="D7" s="39">
        <v>262</v>
      </c>
      <c r="E7" s="41">
        <f t="shared" si="0"/>
        <v>235.66666666666666</v>
      </c>
      <c r="F7" s="15">
        <v>149.36</v>
      </c>
      <c r="G7" s="8">
        <v>136.6</v>
      </c>
      <c r="H7" s="8">
        <v>146.16</v>
      </c>
      <c r="I7" s="41">
        <f t="shared" si="1"/>
        <v>144.04</v>
      </c>
      <c r="K7" s="97">
        <v>1</v>
      </c>
      <c r="L7" s="97">
        <v>1</v>
      </c>
      <c r="M7" s="62">
        <f t="shared" si="2"/>
        <v>2</v>
      </c>
      <c r="O7" s="81">
        <f t="shared" si="3"/>
        <v>3</v>
      </c>
      <c r="P7" s="81">
        <f t="shared" si="4"/>
        <v>3</v>
      </c>
      <c r="Q7" s="62">
        <f t="shared" si="5"/>
        <v>6</v>
      </c>
      <c r="R7" s="7" t="s">
        <v>15</v>
      </c>
    </row>
    <row r="8" spans="1:18" ht="15.75">
      <c r="A8" s="7" t="s">
        <v>7</v>
      </c>
      <c r="B8" s="38">
        <v>237</v>
      </c>
      <c r="C8" s="39">
        <v>254</v>
      </c>
      <c r="D8" s="39">
        <v>216</v>
      </c>
      <c r="E8" s="41">
        <f t="shared" si="0"/>
        <v>235.66666666666666</v>
      </c>
      <c r="F8" s="15">
        <v>76.2</v>
      </c>
      <c r="G8" s="8">
        <v>99.5</v>
      </c>
      <c r="H8" s="8">
        <v>116.2</v>
      </c>
      <c r="I8" s="41">
        <f t="shared" si="1"/>
        <v>97.3</v>
      </c>
      <c r="K8" s="97">
        <v>1</v>
      </c>
      <c r="L8" s="97">
        <v>1</v>
      </c>
      <c r="M8" s="62">
        <f t="shared" si="2"/>
        <v>2</v>
      </c>
      <c r="O8" s="81">
        <f t="shared" si="3"/>
        <v>3</v>
      </c>
      <c r="P8" s="81">
        <f t="shared" si="4"/>
        <v>3</v>
      </c>
      <c r="Q8" s="62">
        <f t="shared" si="5"/>
        <v>6</v>
      </c>
      <c r="R8" s="7" t="s">
        <v>7</v>
      </c>
    </row>
    <row r="9" spans="1:18" ht="15.75">
      <c r="A9" s="7" t="s">
        <v>5</v>
      </c>
      <c r="B9" s="38">
        <v>231</v>
      </c>
      <c r="C9" s="39">
        <v>198</v>
      </c>
      <c r="D9" s="39">
        <v>164</v>
      </c>
      <c r="E9" s="41">
        <f t="shared" si="0"/>
        <v>197.66666666666666</v>
      </c>
      <c r="F9" s="15">
        <v>80.3</v>
      </c>
      <c r="G9" s="8">
        <v>88.2</v>
      </c>
      <c r="H9" s="8">
        <v>78.4</v>
      </c>
      <c r="I9" s="41">
        <f t="shared" si="1"/>
        <v>82.3</v>
      </c>
      <c r="K9" s="97">
        <v>1</v>
      </c>
      <c r="L9" s="97">
        <v>0</v>
      </c>
      <c r="M9" s="62">
        <f t="shared" si="2"/>
        <v>1</v>
      </c>
      <c r="O9" s="81">
        <f t="shared" si="3"/>
        <v>3</v>
      </c>
      <c r="P9" s="81">
        <f t="shared" si="4"/>
        <v>2</v>
      </c>
      <c r="Q9" s="62">
        <f t="shared" si="5"/>
        <v>5</v>
      </c>
      <c r="R9" s="7" t="s">
        <v>5</v>
      </c>
    </row>
    <row r="10" spans="1:18" ht="15.75">
      <c r="A10" s="7" t="s">
        <v>37</v>
      </c>
      <c r="B10" s="38">
        <v>168</v>
      </c>
      <c r="C10" s="39">
        <v>189</v>
      </c>
      <c r="D10" s="39">
        <v>201</v>
      </c>
      <c r="E10" s="41">
        <f t="shared" si="0"/>
        <v>186</v>
      </c>
      <c r="F10" s="15">
        <v>59.6</v>
      </c>
      <c r="G10" s="8">
        <v>53</v>
      </c>
      <c r="H10" s="8">
        <v>63.1</v>
      </c>
      <c r="I10" s="41">
        <f t="shared" si="1"/>
        <v>58.56666666666666</v>
      </c>
      <c r="K10" s="97">
        <v>1</v>
      </c>
      <c r="L10" s="97">
        <v>0</v>
      </c>
      <c r="M10" s="62">
        <f t="shared" si="2"/>
        <v>1</v>
      </c>
      <c r="O10" s="81">
        <f t="shared" si="3"/>
        <v>3</v>
      </c>
      <c r="P10" s="81">
        <f t="shared" si="4"/>
        <v>2</v>
      </c>
      <c r="Q10" s="62">
        <f t="shared" si="5"/>
        <v>5</v>
      </c>
      <c r="R10" s="7" t="s">
        <v>37</v>
      </c>
    </row>
    <row r="11" spans="1:18" ht="15.75">
      <c r="A11" s="7" t="s">
        <v>11</v>
      </c>
      <c r="B11" s="38">
        <v>166</v>
      </c>
      <c r="C11" s="39">
        <v>186</v>
      </c>
      <c r="D11" s="39">
        <v>173</v>
      </c>
      <c r="E11" s="41">
        <f t="shared" si="0"/>
        <v>175</v>
      </c>
      <c r="F11" s="15">
        <v>81.1</v>
      </c>
      <c r="G11" s="8">
        <v>93.2</v>
      </c>
      <c r="H11" s="8">
        <v>80.2</v>
      </c>
      <c r="I11" s="41">
        <f t="shared" si="1"/>
        <v>84.83333333333333</v>
      </c>
      <c r="K11" s="97">
        <v>1</v>
      </c>
      <c r="L11" s="97">
        <v>0</v>
      </c>
      <c r="M11" s="62">
        <f t="shared" si="2"/>
        <v>1</v>
      </c>
      <c r="O11" s="81">
        <f t="shared" si="3"/>
        <v>3</v>
      </c>
      <c r="P11" s="81">
        <f t="shared" si="4"/>
        <v>2</v>
      </c>
      <c r="Q11" s="62">
        <f t="shared" si="5"/>
        <v>5</v>
      </c>
      <c r="R11" s="7" t="s">
        <v>11</v>
      </c>
    </row>
    <row r="12" spans="1:18" ht="15.75">
      <c r="A12" s="7" t="s">
        <v>1</v>
      </c>
      <c r="B12" s="38">
        <v>120</v>
      </c>
      <c r="C12" s="39">
        <v>132</v>
      </c>
      <c r="D12" s="39">
        <v>140</v>
      </c>
      <c r="E12" s="41">
        <f t="shared" si="0"/>
        <v>130.66666666666666</v>
      </c>
      <c r="F12" s="15">
        <v>66.1</v>
      </c>
      <c r="G12" s="8">
        <v>62.9</v>
      </c>
      <c r="H12" s="8">
        <v>65.9</v>
      </c>
      <c r="I12" s="41">
        <f t="shared" si="1"/>
        <v>64.96666666666667</v>
      </c>
      <c r="K12" s="97">
        <v>1</v>
      </c>
      <c r="L12" s="97">
        <v>0</v>
      </c>
      <c r="M12" s="62">
        <f t="shared" si="2"/>
        <v>1</v>
      </c>
      <c r="O12" s="81">
        <f t="shared" si="3"/>
        <v>3</v>
      </c>
      <c r="P12" s="81">
        <f t="shared" si="4"/>
        <v>2</v>
      </c>
      <c r="Q12" s="62">
        <f t="shared" si="5"/>
        <v>5</v>
      </c>
      <c r="R12" s="7" t="s">
        <v>1</v>
      </c>
    </row>
    <row r="13" spans="1:18" ht="15.75">
      <c r="A13" s="7" t="s">
        <v>6</v>
      </c>
      <c r="B13" s="38">
        <v>97</v>
      </c>
      <c r="C13" s="39">
        <v>113</v>
      </c>
      <c r="D13" s="39">
        <v>113</v>
      </c>
      <c r="E13" s="41">
        <f t="shared" si="0"/>
        <v>107.66666666666667</v>
      </c>
      <c r="F13" s="15">
        <v>42.4</v>
      </c>
      <c r="G13" s="8">
        <v>46.6</v>
      </c>
      <c r="H13" s="8">
        <v>46.7</v>
      </c>
      <c r="I13" s="41">
        <f t="shared" si="1"/>
        <v>45.23333333333333</v>
      </c>
      <c r="K13" s="97">
        <v>0</v>
      </c>
      <c r="L13" s="97">
        <v>0</v>
      </c>
      <c r="M13" s="62">
        <f t="shared" si="2"/>
        <v>0</v>
      </c>
      <c r="O13" s="81">
        <f t="shared" si="3"/>
        <v>2</v>
      </c>
      <c r="P13" s="81">
        <f t="shared" si="4"/>
        <v>2</v>
      </c>
      <c r="Q13" s="62">
        <f t="shared" si="5"/>
        <v>4</v>
      </c>
      <c r="R13" s="7" t="s">
        <v>6</v>
      </c>
    </row>
    <row r="14" spans="1:18" ht="15.75">
      <c r="A14" s="7" t="s">
        <v>35</v>
      </c>
      <c r="B14" s="38">
        <v>99</v>
      </c>
      <c r="C14" s="39">
        <v>72</v>
      </c>
      <c r="D14" s="39">
        <v>73</v>
      </c>
      <c r="E14" s="41">
        <f t="shared" si="0"/>
        <v>81.33333333333333</v>
      </c>
      <c r="F14" s="15">
        <v>61.8</v>
      </c>
      <c r="G14" s="8">
        <v>47.1</v>
      </c>
      <c r="H14" s="8">
        <v>37.1</v>
      </c>
      <c r="I14" s="41">
        <f t="shared" si="1"/>
        <v>48.666666666666664</v>
      </c>
      <c r="K14" s="97">
        <v>0</v>
      </c>
      <c r="L14" s="97">
        <v>0</v>
      </c>
      <c r="M14" s="62">
        <f t="shared" si="2"/>
        <v>0</v>
      </c>
      <c r="O14" s="81">
        <f t="shared" si="3"/>
        <v>2</v>
      </c>
      <c r="P14" s="81">
        <f t="shared" si="4"/>
        <v>2</v>
      </c>
      <c r="Q14" s="62">
        <f t="shared" si="5"/>
        <v>4</v>
      </c>
      <c r="R14" s="7" t="s">
        <v>35</v>
      </c>
    </row>
    <row r="15" spans="1:18" ht="15.75">
      <c r="A15" s="7" t="s">
        <v>13</v>
      </c>
      <c r="B15" s="38">
        <v>65</v>
      </c>
      <c r="C15" s="39">
        <v>77</v>
      </c>
      <c r="D15" s="39">
        <v>58</v>
      </c>
      <c r="E15" s="41">
        <f t="shared" si="0"/>
        <v>66.66666666666667</v>
      </c>
      <c r="F15" s="15">
        <v>31.8</v>
      </c>
      <c r="G15" s="8">
        <v>37.9</v>
      </c>
      <c r="H15" s="8">
        <v>39.9</v>
      </c>
      <c r="I15" s="41">
        <f t="shared" si="1"/>
        <v>36.53333333333333</v>
      </c>
      <c r="K15" s="97">
        <v>0</v>
      </c>
      <c r="L15" s="97">
        <v>0</v>
      </c>
      <c r="M15" s="62">
        <f t="shared" si="2"/>
        <v>0</v>
      </c>
      <c r="O15" s="81">
        <f t="shared" si="3"/>
        <v>2</v>
      </c>
      <c r="P15" s="81">
        <f t="shared" si="4"/>
        <v>2</v>
      </c>
      <c r="Q15" s="62">
        <f t="shared" si="5"/>
        <v>4</v>
      </c>
      <c r="R15" s="7" t="s">
        <v>13</v>
      </c>
    </row>
    <row r="16" spans="1:17" ht="15.75">
      <c r="A16" s="6" t="s">
        <v>21</v>
      </c>
      <c r="B16" s="40">
        <f>SUM(B5:B15)</f>
        <v>2102</v>
      </c>
      <c r="C16" s="40">
        <f aca="true" t="shared" si="6" ref="C16:D16">SUM(C5:C15)</f>
        <v>2266</v>
      </c>
      <c r="D16" s="40">
        <f t="shared" si="6"/>
        <v>2273</v>
      </c>
      <c r="E16" s="42">
        <f aca="true" t="shared" si="7" ref="E16">SUM(B16:D16)/3</f>
        <v>2213.6666666666665</v>
      </c>
      <c r="F16" s="43">
        <f>SUM(F5:F15)</f>
        <v>936.2199999999999</v>
      </c>
      <c r="G16" s="43">
        <f aca="true" t="shared" si="8" ref="G16:H16">SUM(G5:G15)</f>
        <v>1011.8000000000001</v>
      </c>
      <c r="H16" s="43">
        <f t="shared" si="8"/>
        <v>1073.3200000000002</v>
      </c>
      <c r="I16" s="42">
        <f aca="true" t="shared" si="9" ref="I16">SUM(F16:H16)/3</f>
        <v>1007.1133333333333</v>
      </c>
      <c r="K16" s="105">
        <f>SUM(K5:K15)</f>
        <v>8</v>
      </c>
      <c r="L16" s="105">
        <f>SUM(L5:L15)</f>
        <v>4</v>
      </c>
      <c r="M16" s="86">
        <f>SUM(M5:M15)</f>
        <v>12</v>
      </c>
      <c r="O16" s="62">
        <f>SUM(O5:O15)</f>
        <v>30</v>
      </c>
      <c r="P16" s="62">
        <f>SUM(P5:P15)</f>
        <v>26</v>
      </c>
      <c r="Q16" s="62">
        <f t="shared" si="5"/>
        <v>56</v>
      </c>
    </row>
    <row r="18" spans="1:9" ht="15.75">
      <c r="A18" s="31"/>
      <c r="B18" s="49"/>
      <c r="C18" s="49"/>
      <c r="D18" s="49"/>
      <c r="E18" s="49"/>
      <c r="F18" s="50"/>
      <c r="G18" s="50"/>
      <c r="H18" s="50"/>
      <c r="I18" s="50"/>
    </row>
    <row r="19" spans="1:13" ht="15.75">
      <c r="A19" s="31"/>
      <c r="D19" s="48"/>
      <c r="K19" s="31" t="s">
        <v>111</v>
      </c>
      <c r="L19" t="s">
        <v>114</v>
      </c>
      <c r="M19">
        <v>2</v>
      </c>
    </row>
    <row r="20" spans="1:13" ht="15.75">
      <c r="A20" s="31"/>
      <c r="K20" s="31" t="s">
        <v>111</v>
      </c>
      <c r="L20" t="s">
        <v>115</v>
      </c>
      <c r="M20">
        <v>2</v>
      </c>
    </row>
  </sheetData>
  <mergeCells count="10">
    <mergeCell ref="P3:P4"/>
    <mergeCell ref="O3:O4"/>
    <mergeCell ref="O2:Q2"/>
    <mergeCell ref="Q3:Q4"/>
    <mergeCell ref="A1:I1"/>
    <mergeCell ref="A3:A4"/>
    <mergeCell ref="B3:E3"/>
    <mergeCell ref="F3:I3"/>
    <mergeCell ref="K2:M2"/>
    <mergeCell ref="K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:A4"/>
    </sheetView>
  </sheetViews>
  <sheetFormatPr defaultColWidth="11.00390625" defaultRowHeight="15.75"/>
  <cols>
    <col min="1" max="2" width="26.875" style="0" customWidth="1"/>
    <col min="3" max="5" width="10.125" style="0" customWidth="1"/>
    <col min="6" max="6" width="12.375" style="0" customWidth="1"/>
    <col min="7" max="9" width="10.125" style="0" customWidth="1"/>
    <col min="10" max="10" width="12.375" style="0" customWidth="1"/>
    <col min="11" max="11" width="11.00390625" style="0" customWidth="1"/>
    <col min="12" max="12" width="12.625" style="0" customWidth="1"/>
  </cols>
  <sheetData>
    <row r="1" spans="1:2" ht="15.75">
      <c r="A1" s="18" t="s">
        <v>42</v>
      </c>
      <c r="B1" s="18"/>
    </row>
    <row r="3" spans="1:12" ht="15.75">
      <c r="A3" s="110" t="s">
        <v>22</v>
      </c>
      <c r="B3" s="73"/>
      <c r="C3" s="112" t="s">
        <v>32</v>
      </c>
      <c r="D3" s="112"/>
      <c r="E3" s="112"/>
      <c r="F3" s="112"/>
      <c r="G3" s="112" t="s">
        <v>33</v>
      </c>
      <c r="H3" s="112"/>
      <c r="I3" s="112"/>
      <c r="J3" s="112"/>
      <c r="L3" s="116" t="s">
        <v>118</v>
      </c>
    </row>
    <row r="4" spans="1:12" ht="102" customHeight="1">
      <c r="A4" s="111"/>
      <c r="B4" s="74"/>
      <c r="C4" s="1">
        <v>2017</v>
      </c>
      <c r="D4" s="1">
        <v>2018</v>
      </c>
      <c r="E4" s="1">
        <v>2019</v>
      </c>
      <c r="F4" s="24" t="s">
        <v>29</v>
      </c>
      <c r="G4" s="1">
        <v>2017</v>
      </c>
      <c r="H4" s="1">
        <v>2018</v>
      </c>
      <c r="I4" s="1">
        <v>2019</v>
      </c>
      <c r="J4" s="24" t="s">
        <v>29</v>
      </c>
      <c r="L4" s="117"/>
    </row>
    <row r="5" spans="1:12" ht="15.75">
      <c r="A5" s="6" t="s">
        <v>5</v>
      </c>
      <c r="B5" s="7" t="s">
        <v>87</v>
      </c>
      <c r="C5" s="10">
        <v>5</v>
      </c>
      <c r="D5" s="11">
        <v>5.5</v>
      </c>
      <c r="E5" s="11">
        <v>5.1</v>
      </c>
      <c r="F5" s="25">
        <f>SUM(C5:E5)/3</f>
        <v>5.2</v>
      </c>
      <c r="G5" s="35">
        <v>52</v>
      </c>
      <c r="H5" s="36">
        <v>38</v>
      </c>
      <c r="I5" s="36">
        <v>39</v>
      </c>
      <c r="J5" s="25">
        <f>SUM(G5:I5)/3</f>
        <v>43</v>
      </c>
      <c r="L5" s="81">
        <v>3</v>
      </c>
    </row>
    <row r="6" spans="1:12" ht="15.75">
      <c r="A6" s="6" t="s">
        <v>23</v>
      </c>
      <c r="B6" s="7" t="s">
        <v>84</v>
      </c>
      <c r="C6" s="10">
        <v>10</v>
      </c>
      <c r="D6" s="11">
        <v>10.1</v>
      </c>
      <c r="E6" s="11">
        <v>9.1</v>
      </c>
      <c r="F6" s="25">
        <f aca="true" t="shared" si="0" ref="F6">SUM(C6:E6)/3</f>
        <v>9.733333333333334</v>
      </c>
      <c r="G6" s="35">
        <v>23</v>
      </c>
      <c r="H6" s="36">
        <v>25</v>
      </c>
      <c r="I6" s="36">
        <v>18</v>
      </c>
      <c r="J6" s="25">
        <f>SUM(G6:I6)/3</f>
        <v>22</v>
      </c>
      <c r="L6" s="81">
        <v>4</v>
      </c>
    </row>
    <row r="7" spans="1:12" ht="15.75">
      <c r="A7" s="6" t="s">
        <v>20</v>
      </c>
      <c r="B7" s="7" t="s">
        <v>88</v>
      </c>
      <c r="C7" s="10">
        <v>0.3</v>
      </c>
      <c r="D7" s="11"/>
      <c r="E7" s="11"/>
      <c r="F7" s="25"/>
      <c r="G7" s="35">
        <v>0</v>
      </c>
      <c r="H7" s="36"/>
      <c r="I7" s="36"/>
      <c r="J7" s="25"/>
      <c r="L7" s="81">
        <v>2</v>
      </c>
    </row>
    <row r="8" spans="1:12" ht="15.75">
      <c r="A8" s="6" t="s">
        <v>24</v>
      </c>
      <c r="B8" s="7" t="s">
        <v>89</v>
      </c>
      <c r="C8" s="10">
        <v>4.7</v>
      </c>
      <c r="D8" s="11">
        <v>5.2</v>
      </c>
      <c r="E8" s="11">
        <v>5.8</v>
      </c>
      <c r="F8" s="25">
        <f>SUM(C8:E8)/3</f>
        <v>5.233333333333333</v>
      </c>
      <c r="G8" s="35">
        <v>9</v>
      </c>
      <c r="H8" s="36">
        <v>8</v>
      </c>
      <c r="I8" s="36">
        <v>8</v>
      </c>
      <c r="J8" s="25">
        <f>SUM(G8:I8)/3</f>
        <v>8.333333333333334</v>
      </c>
      <c r="L8" s="81">
        <v>2</v>
      </c>
    </row>
    <row r="9" spans="1:12" ht="15.75">
      <c r="A9" s="6" t="s">
        <v>21</v>
      </c>
      <c r="B9" s="6"/>
      <c r="C9" s="9">
        <f>SUM(C5:C8)</f>
        <v>20</v>
      </c>
      <c r="D9" s="9">
        <f>SUM(D5:D8)</f>
        <v>20.8</v>
      </c>
      <c r="E9" s="9">
        <f>SUM(E5:E8)</f>
        <v>20</v>
      </c>
      <c r="F9" s="26">
        <f aca="true" t="shared" si="1" ref="F9">SUM(C9:E9)/3</f>
        <v>20.266666666666666</v>
      </c>
      <c r="G9" s="37">
        <f>SUM(G5:G8)</f>
        <v>84</v>
      </c>
      <c r="H9" s="37">
        <f>SUM(H5:H8)</f>
        <v>71</v>
      </c>
      <c r="I9" s="37">
        <f>SUM(I5:I8)</f>
        <v>65</v>
      </c>
      <c r="J9" s="26">
        <f>SUM(G9:I9)/3</f>
        <v>73.33333333333333</v>
      </c>
      <c r="L9" s="82">
        <f>SUM(L5:L8)</f>
        <v>11</v>
      </c>
    </row>
  </sheetData>
  <mergeCells count="4">
    <mergeCell ref="A3:A4"/>
    <mergeCell ref="G3:J3"/>
    <mergeCell ref="C3:F3"/>
    <mergeCell ref="L3:L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 topLeftCell="A1">
      <selection activeCell="A3" sqref="A3:A4"/>
    </sheetView>
  </sheetViews>
  <sheetFormatPr defaultColWidth="11.00390625" defaultRowHeight="15.75"/>
  <cols>
    <col min="1" max="2" width="28.875" style="0" customWidth="1"/>
    <col min="3" max="11" width="7.625" style="0" hidden="1" customWidth="1"/>
    <col min="12" max="12" width="12.00390625" style="0" hidden="1" customWidth="1"/>
    <col min="13" max="13" width="11.00390625" style="0" hidden="1" customWidth="1"/>
    <col min="14" max="14" width="16.75390625" style="0" customWidth="1"/>
  </cols>
  <sheetData>
    <row r="1" spans="1:2" ht="15.75">
      <c r="A1" s="18" t="s">
        <v>43</v>
      </c>
      <c r="B1" s="18"/>
    </row>
    <row r="3" spans="1:14" ht="15.75">
      <c r="A3" s="110" t="s">
        <v>44</v>
      </c>
      <c r="B3" s="75"/>
      <c r="C3" s="120">
        <v>2017</v>
      </c>
      <c r="D3" s="121"/>
      <c r="E3" s="122"/>
      <c r="F3" s="120">
        <v>2018</v>
      </c>
      <c r="G3" s="121"/>
      <c r="H3" s="122"/>
      <c r="I3" s="120">
        <v>2019</v>
      </c>
      <c r="J3" s="121"/>
      <c r="K3" s="122"/>
      <c r="L3" s="123" t="s">
        <v>29</v>
      </c>
      <c r="N3" s="118" t="s">
        <v>105</v>
      </c>
    </row>
    <row r="4" spans="1:14" ht="39.75" customHeight="1">
      <c r="A4" s="111"/>
      <c r="B4" s="74"/>
      <c r="C4" s="1" t="s">
        <v>45</v>
      </c>
      <c r="D4" s="1" t="s">
        <v>46</v>
      </c>
      <c r="E4" s="1" t="s">
        <v>47</v>
      </c>
      <c r="F4" s="1" t="s">
        <v>45</v>
      </c>
      <c r="G4" s="1" t="s">
        <v>46</v>
      </c>
      <c r="H4" s="1" t="s">
        <v>47</v>
      </c>
      <c r="I4" s="1" t="s">
        <v>45</v>
      </c>
      <c r="J4" s="1" t="s">
        <v>46</v>
      </c>
      <c r="K4" s="1" t="s">
        <v>47</v>
      </c>
      <c r="L4" s="124"/>
      <c r="N4" s="119"/>
    </row>
    <row r="5" spans="1:14" ht="15.75">
      <c r="A5" s="7" t="s">
        <v>48</v>
      </c>
      <c r="B5" s="7" t="s">
        <v>87</v>
      </c>
      <c r="C5" s="35">
        <v>37</v>
      </c>
      <c r="D5" s="35">
        <v>16</v>
      </c>
      <c r="E5" s="37">
        <f>C5+D5</f>
        <v>53</v>
      </c>
      <c r="F5" s="36">
        <v>67</v>
      </c>
      <c r="G5" s="36">
        <v>8</v>
      </c>
      <c r="H5" s="37">
        <f>F5+G5</f>
        <v>75</v>
      </c>
      <c r="I5" s="36">
        <v>50</v>
      </c>
      <c r="J5" s="36">
        <v>6</v>
      </c>
      <c r="K5" s="37">
        <f>I5+J5</f>
        <v>56</v>
      </c>
      <c r="L5" s="25">
        <f>(E5+H5+K5)/3</f>
        <v>61.333333333333336</v>
      </c>
      <c r="N5" s="81">
        <v>1</v>
      </c>
    </row>
    <row r="6" spans="1:14" ht="15.75">
      <c r="A6" s="7" t="s">
        <v>13</v>
      </c>
      <c r="B6" s="7" t="s">
        <v>93</v>
      </c>
      <c r="C6" s="35"/>
      <c r="D6" s="35"/>
      <c r="E6" s="37"/>
      <c r="F6" s="36"/>
      <c r="G6" s="36"/>
      <c r="H6" s="37"/>
      <c r="I6" s="36"/>
      <c r="J6" s="36"/>
      <c r="K6" s="37"/>
      <c r="L6" s="25"/>
      <c r="N6" s="81">
        <v>1</v>
      </c>
    </row>
    <row r="7" spans="1:14" ht="15.75">
      <c r="A7" s="7" t="s">
        <v>49</v>
      </c>
      <c r="B7" s="7"/>
      <c r="C7" s="35">
        <v>90</v>
      </c>
      <c r="D7" s="35">
        <v>93</v>
      </c>
      <c r="E7" s="37">
        <f aca="true" t="shared" si="0" ref="E7:E14">C7+D7</f>
        <v>183</v>
      </c>
      <c r="F7" s="36">
        <v>97</v>
      </c>
      <c r="G7" s="36">
        <v>51</v>
      </c>
      <c r="H7" s="37">
        <f aca="true" t="shared" si="1" ref="H7:H14">F7+G7</f>
        <v>148</v>
      </c>
      <c r="I7" s="36">
        <v>115</v>
      </c>
      <c r="J7" s="36">
        <v>39</v>
      </c>
      <c r="K7" s="37">
        <f aca="true" t="shared" si="2" ref="K7:K14">I7+J7</f>
        <v>154</v>
      </c>
      <c r="L7" s="25">
        <f aca="true" t="shared" si="3" ref="L7:L14">(E7+H7+K7)/3</f>
        <v>161.66666666666666</v>
      </c>
      <c r="N7" s="81">
        <v>2</v>
      </c>
    </row>
    <row r="8" spans="1:14" ht="15.75">
      <c r="A8" s="7" t="s">
        <v>12</v>
      </c>
      <c r="B8" s="7" t="s">
        <v>92</v>
      </c>
      <c r="C8" s="35">
        <v>0</v>
      </c>
      <c r="D8" s="35">
        <v>0</v>
      </c>
      <c r="E8" s="37">
        <f t="shared" si="0"/>
        <v>0</v>
      </c>
      <c r="F8" s="36">
        <v>39</v>
      </c>
      <c r="G8" s="36">
        <v>17</v>
      </c>
      <c r="H8" s="37">
        <f t="shared" si="1"/>
        <v>56</v>
      </c>
      <c r="I8" s="36">
        <v>58</v>
      </c>
      <c r="J8" s="36">
        <v>24</v>
      </c>
      <c r="K8" s="37">
        <f t="shared" si="2"/>
        <v>82</v>
      </c>
      <c r="L8" s="25">
        <f>(H8+K8)/2</f>
        <v>69</v>
      </c>
      <c r="N8" s="81">
        <v>2</v>
      </c>
    </row>
    <row r="9" spans="1:14" ht="15.75">
      <c r="A9" s="7" t="s">
        <v>15</v>
      </c>
      <c r="B9" s="7" t="s">
        <v>52</v>
      </c>
      <c r="C9" s="35">
        <v>113</v>
      </c>
      <c r="D9" s="35">
        <v>17</v>
      </c>
      <c r="E9" s="37">
        <f t="shared" si="0"/>
        <v>130</v>
      </c>
      <c r="F9" s="36">
        <v>116</v>
      </c>
      <c r="G9" s="36">
        <v>3</v>
      </c>
      <c r="H9" s="37">
        <f t="shared" si="1"/>
        <v>119</v>
      </c>
      <c r="I9" s="36">
        <v>98</v>
      </c>
      <c r="J9" s="36">
        <v>0</v>
      </c>
      <c r="K9" s="37">
        <f t="shared" si="2"/>
        <v>98</v>
      </c>
      <c r="L9" s="25">
        <f t="shared" si="3"/>
        <v>115.66666666666667</v>
      </c>
      <c r="N9" s="81">
        <v>1</v>
      </c>
    </row>
    <row r="10" spans="1:14" ht="15.75">
      <c r="A10" s="7" t="s">
        <v>17</v>
      </c>
      <c r="B10" s="7" t="s">
        <v>52</v>
      </c>
      <c r="C10" s="35">
        <v>16</v>
      </c>
      <c r="D10" s="35">
        <v>9</v>
      </c>
      <c r="E10" s="37">
        <f t="shared" si="0"/>
        <v>25</v>
      </c>
      <c r="F10" s="36">
        <v>46</v>
      </c>
      <c r="G10" s="36">
        <v>18</v>
      </c>
      <c r="H10" s="37">
        <f t="shared" si="1"/>
        <v>64</v>
      </c>
      <c r="I10" s="36">
        <v>38</v>
      </c>
      <c r="J10" s="36">
        <v>12</v>
      </c>
      <c r="K10" s="37">
        <f t="shared" si="2"/>
        <v>50</v>
      </c>
      <c r="L10" s="25">
        <f t="shared" si="3"/>
        <v>46.333333333333336</v>
      </c>
      <c r="N10" s="81">
        <v>1</v>
      </c>
    </row>
    <row r="11" spans="1:14" ht="15.75">
      <c r="A11" s="7" t="s">
        <v>20</v>
      </c>
      <c r="B11" s="7" t="s">
        <v>90</v>
      </c>
      <c r="C11" s="35">
        <v>0</v>
      </c>
      <c r="D11" s="35">
        <v>0</v>
      </c>
      <c r="E11" s="37">
        <f t="shared" si="0"/>
        <v>0</v>
      </c>
      <c r="F11" s="36">
        <v>31</v>
      </c>
      <c r="G11" s="36">
        <v>0</v>
      </c>
      <c r="H11" s="37">
        <f t="shared" si="1"/>
        <v>31</v>
      </c>
      <c r="I11" s="36">
        <v>64</v>
      </c>
      <c r="J11" s="36">
        <v>7</v>
      </c>
      <c r="K11" s="37">
        <f t="shared" si="2"/>
        <v>71</v>
      </c>
      <c r="L11" s="25">
        <f>(H11+K11)/2</f>
        <v>51</v>
      </c>
      <c r="N11" s="81">
        <v>1</v>
      </c>
    </row>
    <row r="12" spans="1:14" ht="15.75">
      <c r="A12" s="7" t="s">
        <v>10</v>
      </c>
      <c r="B12" s="7" t="s">
        <v>0</v>
      </c>
      <c r="C12" s="35"/>
      <c r="D12" s="35"/>
      <c r="E12" s="37"/>
      <c r="F12" s="36"/>
      <c r="G12" s="36"/>
      <c r="H12" s="37"/>
      <c r="I12" s="36"/>
      <c r="J12" s="36"/>
      <c r="K12" s="37"/>
      <c r="L12" s="25"/>
      <c r="N12" s="81">
        <v>1</v>
      </c>
    </row>
    <row r="13" spans="1:14" ht="15.75">
      <c r="A13" s="7" t="s">
        <v>2</v>
      </c>
      <c r="B13" s="7" t="s">
        <v>91</v>
      </c>
      <c r="C13" s="35"/>
      <c r="D13" s="35"/>
      <c r="E13" s="37"/>
      <c r="F13" s="36"/>
      <c r="G13" s="36"/>
      <c r="H13" s="37"/>
      <c r="I13" s="36"/>
      <c r="J13" s="36"/>
      <c r="K13" s="37"/>
      <c r="L13" s="25"/>
      <c r="N13" s="81">
        <v>1</v>
      </c>
    </row>
    <row r="14" spans="1:14" ht="15.75">
      <c r="A14" s="6" t="s">
        <v>21</v>
      </c>
      <c r="B14" s="6"/>
      <c r="C14" s="37">
        <f>SUM(C5:C11)</f>
        <v>256</v>
      </c>
      <c r="D14" s="37">
        <f aca="true" t="shared" si="4" ref="D14:F14">SUM(D5:D11)</f>
        <v>135</v>
      </c>
      <c r="E14" s="37">
        <f t="shared" si="0"/>
        <v>391</v>
      </c>
      <c r="F14" s="37">
        <f t="shared" si="4"/>
        <v>396</v>
      </c>
      <c r="G14" s="37">
        <f>SUM(G5:G11)</f>
        <v>97</v>
      </c>
      <c r="H14" s="37">
        <f t="shared" si="1"/>
        <v>493</v>
      </c>
      <c r="I14" s="37">
        <f>SUM(I5:I11)</f>
        <v>423</v>
      </c>
      <c r="J14" s="37">
        <f>SUM(J5:J11)</f>
        <v>88</v>
      </c>
      <c r="K14" s="37">
        <f t="shared" si="2"/>
        <v>511</v>
      </c>
      <c r="L14" s="25">
        <f t="shared" si="3"/>
        <v>465</v>
      </c>
      <c r="N14" s="82">
        <f>SUM(N5:N13)</f>
        <v>11</v>
      </c>
    </row>
    <row r="16" spans="1:2" ht="15.75">
      <c r="A16" s="51" t="s">
        <v>50</v>
      </c>
      <c r="B16" s="51"/>
    </row>
    <row r="17" spans="1:2" ht="15.75">
      <c r="A17" s="51"/>
      <c r="B17" s="51"/>
    </row>
    <row r="18" spans="1:2" ht="15.75">
      <c r="A18" s="51"/>
      <c r="B18" s="51"/>
    </row>
  </sheetData>
  <mergeCells count="6">
    <mergeCell ref="N3:N4"/>
    <mergeCell ref="A3:A4"/>
    <mergeCell ref="C3:E3"/>
    <mergeCell ref="F3:H3"/>
    <mergeCell ref="I3:K3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:A4"/>
    </sheetView>
  </sheetViews>
  <sheetFormatPr defaultColWidth="11.00390625" defaultRowHeight="15.75"/>
  <cols>
    <col min="1" max="2" width="20.875" style="0" customWidth="1"/>
    <col min="3" max="10" width="13.125" style="0" customWidth="1"/>
    <col min="11" max="11" width="11.00390625" style="0" customWidth="1"/>
    <col min="12" max="12" width="13.00390625" style="0" customWidth="1"/>
  </cols>
  <sheetData>
    <row r="1" spans="1:10" ht="15.75">
      <c r="A1" s="125" t="s">
        <v>40</v>
      </c>
      <c r="B1" s="125"/>
      <c r="C1" s="125"/>
      <c r="D1" s="125"/>
      <c r="E1" s="125"/>
      <c r="F1" s="125"/>
      <c r="G1" s="125"/>
      <c r="H1" s="125"/>
      <c r="I1" s="125"/>
      <c r="J1" s="125"/>
    </row>
    <row r="3" spans="1:12" ht="15.75">
      <c r="A3" s="110" t="s">
        <v>0</v>
      </c>
      <c r="B3" s="72"/>
      <c r="C3" s="112" t="s">
        <v>32</v>
      </c>
      <c r="D3" s="112"/>
      <c r="E3" s="112"/>
      <c r="F3" s="112"/>
      <c r="G3" s="112" t="s">
        <v>33</v>
      </c>
      <c r="H3" s="112"/>
      <c r="I3" s="112"/>
      <c r="J3" s="112"/>
      <c r="L3" s="116" t="s">
        <v>105</v>
      </c>
    </row>
    <row r="4" spans="1:12" ht="45" customHeight="1">
      <c r="A4" s="111"/>
      <c r="B4" s="72" t="s">
        <v>102</v>
      </c>
      <c r="C4" s="1">
        <v>2017</v>
      </c>
      <c r="D4" s="1">
        <v>2018</v>
      </c>
      <c r="E4" s="1">
        <v>2019</v>
      </c>
      <c r="F4" s="24" t="s">
        <v>29</v>
      </c>
      <c r="G4" s="1">
        <v>2017</v>
      </c>
      <c r="H4" s="1">
        <v>2018</v>
      </c>
      <c r="I4" s="1">
        <v>2019</v>
      </c>
      <c r="J4" s="24" t="s">
        <v>29</v>
      </c>
      <c r="L4" s="117"/>
    </row>
    <row r="5" spans="1:12" ht="15.75">
      <c r="A5" s="2" t="s">
        <v>7</v>
      </c>
      <c r="B5" s="2"/>
      <c r="C5" s="4">
        <v>2.921369863013697</v>
      </c>
      <c r="D5" s="4">
        <v>2.4821917808219167</v>
      </c>
      <c r="E5" s="4">
        <v>2.29794520547945</v>
      </c>
      <c r="F5" s="25">
        <f aca="true" t="shared" si="0" ref="F5:F26">SUM(C5:E5)/3</f>
        <v>2.567168949771688</v>
      </c>
      <c r="G5" s="32">
        <v>309</v>
      </c>
      <c r="H5" s="32">
        <v>270</v>
      </c>
      <c r="I5" s="32">
        <v>261</v>
      </c>
      <c r="J5" s="25">
        <f aca="true" t="shared" si="1" ref="J5:J26">SUM(G5:I5)/3</f>
        <v>280</v>
      </c>
      <c r="L5" s="77">
        <v>6</v>
      </c>
    </row>
    <row r="6" spans="1:12" ht="15.75">
      <c r="A6" s="2" t="s">
        <v>3</v>
      </c>
      <c r="B6" s="2" t="s">
        <v>25</v>
      </c>
      <c r="C6" s="4">
        <v>2.035616438356163</v>
      </c>
      <c r="D6" s="4">
        <v>1.6109589041095884</v>
      </c>
      <c r="E6" s="4">
        <v>1.6465753424657525</v>
      </c>
      <c r="F6" s="25">
        <f t="shared" si="0"/>
        <v>1.7643835616438348</v>
      </c>
      <c r="G6" s="32">
        <v>223</v>
      </c>
      <c r="H6" s="32">
        <v>161</v>
      </c>
      <c r="I6" s="32">
        <v>173</v>
      </c>
      <c r="J6" s="25">
        <f t="shared" si="1"/>
        <v>185.66666666666666</v>
      </c>
      <c r="L6" s="77">
        <v>4</v>
      </c>
    </row>
    <row r="7" spans="1:12" ht="15.75">
      <c r="A7" s="2" t="s">
        <v>85</v>
      </c>
      <c r="B7" s="2"/>
      <c r="C7" s="4">
        <v>1.106849315068492</v>
      </c>
      <c r="D7" s="4">
        <v>1.1726027397260257</v>
      </c>
      <c r="E7" s="4">
        <v>0.7041095890410956</v>
      </c>
      <c r="F7" s="25">
        <f t="shared" si="0"/>
        <v>0.9945205479452044</v>
      </c>
      <c r="G7" s="32">
        <v>135</v>
      </c>
      <c r="H7" s="32">
        <v>134</v>
      </c>
      <c r="I7" s="32">
        <v>88</v>
      </c>
      <c r="J7" s="25">
        <f t="shared" si="1"/>
        <v>119</v>
      </c>
      <c r="L7" s="77">
        <v>3</v>
      </c>
    </row>
    <row r="8" spans="1:12" ht="15.75">
      <c r="A8" s="2" t="s">
        <v>18</v>
      </c>
      <c r="B8" s="2"/>
      <c r="C8" s="4">
        <v>0.7041095890410962</v>
      </c>
      <c r="D8" s="4">
        <v>0.6136986301369866</v>
      </c>
      <c r="E8" s="4">
        <v>0.32328767123287677</v>
      </c>
      <c r="F8" s="25">
        <f t="shared" si="0"/>
        <v>0.5470319634703198</v>
      </c>
      <c r="G8" s="32">
        <v>83</v>
      </c>
      <c r="H8" s="32">
        <v>68</v>
      </c>
      <c r="I8" s="32">
        <v>38</v>
      </c>
      <c r="J8" s="25">
        <f t="shared" si="1"/>
        <v>63</v>
      </c>
      <c r="L8" s="77">
        <v>3</v>
      </c>
    </row>
    <row r="9" spans="1:12" ht="15.75">
      <c r="A9" s="2" t="s">
        <v>1</v>
      </c>
      <c r="B9" s="2" t="s">
        <v>25</v>
      </c>
      <c r="C9" s="4">
        <v>0.536986301369863</v>
      </c>
      <c r="D9" s="4">
        <v>0.4712328767123288</v>
      </c>
      <c r="E9" s="4">
        <v>0.4520547945205479</v>
      </c>
      <c r="F9" s="25">
        <f t="shared" si="0"/>
        <v>0.4867579908675799</v>
      </c>
      <c r="G9" s="32">
        <v>65</v>
      </c>
      <c r="H9" s="32">
        <v>60</v>
      </c>
      <c r="I9" s="32">
        <v>62</v>
      </c>
      <c r="J9" s="25">
        <f t="shared" si="1"/>
        <v>62.333333333333336</v>
      </c>
      <c r="L9" s="77">
        <v>2</v>
      </c>
    </row>
    <row r="10" spans="1:12" ht="15.75">
      <c r="A10" s="2" t="s">
        <v>5</v>
      </c>
      <c r="B10" s="2" t="s">
        <v>80</v>
      </c>
      <c r="C10" s="4">
        <v>0.589041095890411</v>
      </c>
      <c r="D10" s="4">
        <v>0.4986301369863014</v>
      </c>
      <c r="E10" s="4">
        <v>0.4986301369863015</v>
      </c>
      <c r="F10" s="25">
        <f t="shared" si="0"/>
        <v>0.5287671232876713</v>
      </c>
      <c r="G10" s="32">
        <v>71</v>
      </c>
      <c r="H10" s="32">
        <v>59</v>
      </c>
      <c r="I10" s="32">
        <v>55</v>
      </c>
      <c r="J10" s="25">
        <f t="shared" si="1"/>
        <v>61.666666666666664</v>
      </c>
      <c r="L10" s="77">
        <v>2</v>
      </c>
    </row>
    <row r="11" spans="1:12" ht="15.75">
      <c r="A11" s="2" t="s">
        <v>15</v>
      </c>
      <c r="B11" s="2" t="s">
        <v>25</v>
      </c>
      <c r="C11" s="4">
        <v>0.3506849315068493</v>
      </c>
      <c r="D11" s="4">
        <v>0.25753424657534246</v>
      </c>
      <c r="E11" s="4">
        <v>0.3479452054794521</v>
      </c>
      <c r="F11" s="25">
        <f t="shared" si="0"/>
        <v>0.3187214611872146</v>
      </c>
      <c r="G11" s="32">
        <v>49</v>
      </c>
      <c r="H11" s="32">
        <v>48</v>
      </c>
      <c r="I11" s="32">
        <v>46</v>
      </c>
      <c r="J11" s="25">
        <f t="shared" si="1"/>
        <v>47.666666666666664</v>
      </c>
      <c r="L11" s="77">
        <v>2</v>
      </c>
    </row>
    <row r="12" spans="1:12" ht="15.75">
      <c r="A12" s="2" t="s">
        <v>11</v>
      </c>
      <c r="B12" s="2" t="s">
        <v>25</v>
      </c>
      <c r="C12" s="4">
        <v>0.4356164383561645</v>
      </c>
      <c r="D12" s="4">
        <v>0.5246575342465755</v>
      </c>
      <c r="E12" s="4">
        <v>0.14794520547945203</v>
      </c>
      <c r="F12" s="25">
        <f t="shared" si="0"/>
        <v>0.369406392694064</v>
      </c>
      <c r="G12" s="32">
        <v>49</v>
      </c>
      <c r="H12" s="32">
        <v>51</v>
      </c>
      <c r="I12" s="32">
        <v>18</v>
      </c>
      <c r="J12" s="25">
        <f t="shared" si="1"/>
        <v>39.333333333333336</v>
      </c>
      <c r="L12" s="77">
        <v>1</v>
      </c>
    </row>
    <row r="13" spans="1:12" ht="15.75">
      <c r="A13" s="2" t="s">
        <v>6</v>
      </c>
      <c r="B13" s="2" t="s">
        <v>25</v>
      </c>
      <c r="C13" s="4">
        <v>0.5041095890410958</v>
      </c>
      <c r="D13" s="4">
        <v>0.25479452054794516</v>
      </c>
      <c r="E13" s="4">
        <v>0.32876712328767116</v>
      </c>
      <c r="F13" s="25">
        <f t="shared" si="0"/>
        <v>0.3625570776255707</v>
      </c>
      <c r="G13" s="32">
        <v>55</v>
      </c>
      <c r="H13" s="32">
        <v>27</v>
      </c>
      <c r="I13" s="32">
        <v>33</v>
      </c>
      <c r="J13" s="25">
        <f t="shared" si="1"/>
        <v>38.333333333333336</v>
      </c>
      <c r="L13" s="77">
        <v>1</v>
      </c>
    </row>
    <row r="14" spans="1:12" ht="15.75">
      <c r="A14" s="2" t="s">
        <v>4</v>
      </c>
      <c r="B14" s="2" t="s">
        <v>25</v>
      </c>
      <c r="C14" s="4">
        <v>0.25753424657534246</v>
      </c>
      <c r="D14" s="4">
        <v>0.32876712328767116</v>
      </c>
      <c r="E14" s="4">
        <v>0.26849315068493146</v>
      </c>
      <c r="F14" s="25">
        <f t="shared" si="0"/>
        <v>0.284931506849315</v>
      </c>
      <c r="G14" s="32">
        <v>30</v>
      </c>
      <c r="H14" s="32">
        <v>36</v>
      </c>
      <c r="I14" s="32">
        <v>31</v>
      </c>
      <c r="J14" s="25">
        <f t="shared" si="1"/>
        <v>32.333333333333336</v>
      </c>
      <c r="L14" s="77">
        <v>1</v>
      </c>
    </row>
    <row r="15" spans="1:12" ht="15.75">
      <c r="A15" s="2" t="s">
        <v>19</v>
      </c>
      <c r="B15" s="2" t="s">
        <v>25</v>
      </c>
      <c r="C15" s="4">
        <v>0.29041095890410956</v>
      </c>
      <c r="D15" s="4">
        <v>0.19452054794520549</v>
      </c>
      <c r="E15" s="4">
        <v>0.16164383561643833</v>
      </c>
      <c r="F15" s="25">
        <f t="shared" si="0"/>
        <v>0.21552511415525114</v>
      </c>
      <c r="G15" s="32">
        <v>35</v>
      </c>
      <c r="H15" s="32">
        <v>28</v>
      </c>
      <c r="I15" s="32">
        <v>22</v>
      </c>
      <c r="J15" s="25">
        <f t="shared" si="1"/>
        <v>28.333333333333332</v>
      </c>
      <c r="L15" s="77">
        <v>1</v>
      </c>
    </row>
    <row r="16" spans="1:12" ht="15.75">
      <c r="A16" s="2" t="s">
        <v>2</v>
      </c>
      <c r="B16" s="2" t="s">
        <v>84</v>
      </c>
      <c r="C16" s="4">
        <v>0.23835616438356166</v>
      </c>
      <c r="D16" s="4">
        <v>0.22465753424657534</v>
      </c>
      <c r="E16" s="4">
        <v>0.19999999999999998</v>
      </c>
      <c r="F16" s="25">
        <f t="shared" si="0"/>
        <v>0.22100456621004563</v>
      </c>
      <c r="G16" s="32">
        <v>26</v>
      </c>
      <c r="H16" s="32">
        <v>26</v>
      </c>
      <c r="I16" s="32">
        <v>25</v>
      </c>
      <c r="J16" s="25">
        <f t="shared" si="1"/>
        <v>25.666666666666668</v>
      </c>
      <c r="L16" s="77">
        <v>1</v>
      </c>
    </row>
    <row r="17" spans="1:12" ht="15.75">
      <c r="A17" s="2" t="s">
        <v>12</v>
      </c>
      <c r="B17" s="2" t="s">
        <v>84</v>
      </c>
      <c r="C17" s="4">
        <v>0.2712328767123288</v>
      </c>
      <c r="D17" s="4">
        <v>0.20547945205479454</v>
      </c>
      <c r="E17" s="4">
        <v>0.13698630136986298</v>
      </c>
      <c r="F17" s="25">
        <f t="shared" si="0"/>
        <v>0.2045662100456621</v>
      </c>
      <c r="G17" s="32">
        <v>27</v>
      </c>
      <c r="H17" s="32">
        <v>21</v>
      </c>
      <c r="I17" s="32">
        <v>13</v>
      </c>
      <c r="J17" s="25">
        <f t="shared" si="1"/>
        <v>20.333333333333332</v>
      </c>
      <c r="L17" s="77">
        <v>1</v>
      </c>
    </row>
    <row r="18" spans="1:12" ht="15.75">
      <c r="A18" s="2" t="s">
        <v>9</v>
      </c>
      <c r="B18" s="2" t="s">
        <v>52</v>
      </c>
      <c r="C18" s="4">
        <v>0.1698630136986301</v>
      </c>
      <c r="D18" s="4">
        <v>0.19999999999999998</v>
      </c>
      <c r="E18" s="4">
        <v>0.09315068493150686</v>
      </c>
      <c r="F18" s="25">
        <f t="shared" si="0"/>
        <v>0.15433789954337898</v>
      </c>
      <c r="G18" s="32">
        <v>22</v>
      </c>
      <c r="H18" s="32">
        <v>24</v>
      </c>
      <c r="I18" s="32">
        <v>13</v>
      </c>
      <c r="J18" s="25">
        <f t="shared" si="1"/>
        <v>19.666666666666668</v>
      </c>
      <c r="L18" s="77">
        <v>1</v>
      </c>
    </row>
    <row r="19" spans="1:12" ht="15.75">
      <c r="A19" s="2" t="s">
        <v>10</v>
      </c>
      <c r="B19" s="2" t="s">
        <v>84</v>
      </c>
      <c r="C19" s="4">
        <v>0.10410958904109588</v>
      </c>
      <c r="D19" s="4">
        <v>0.1397260273972603</v>
      </c>
      <c r="E19" s="4">
        <v>0.06575342465753424</v>
      </c>
      <c r="F19" s="25">
        <f t="shared" si="0"/>
        <v>0.10319634703196347</v>
      </c>
      <c r="G19" s="32">
        <v>11</v>
      </c>
      <c r="H19" s="32">
        <v>16</v>
      </c>
      <c r="I19" s="32">
        <v>8</v>
      </c>
      <c r="J19" s="25">
        <f t="shared" si="1"/>
        <v>11.666666666666666</v>
      </c>
      <c r="L19" s="77">
        <v>1</v>
      </c>
    </row>
    <row r="20" spans="1:12" ht="15.75">
      <c r="A20" s="2" t="s">
        <v>17</v>
      </c>
      <c r="B20" s="2" t="s">
        <v>25</v>
      </c>
      <c r="C20" s="4">
        <v>0.10410958904109588</v>
      </c>
      <c r="D20" s="4">
        <v>0.15342465753424656</v>
      </c>
      <c r="E20" s="4">
        <v>0.05205479452054794</v>
      </c>
      <c r="F20" s="25">
        <f t="shared" si="0"/>
        <v>0.10319634703196345</v>
      </c>
      <c r="G20" s="32">
        <v>13</v>
      </c>
      <c r="H20" s="32">
        <v>16</v>
      </c>
      <c r="I20" s="32">
        <v>6</v>
      </c>
      <c r="J20" s="25">
        <f t="shared" si="1"/>
        <v>11.666666666666666</v>
      </c>
      <c r="L20" s="77">
        <v>1</v>
      </c>
    </row>
    <row r="21" spans="1:12" ht="15.75">
      <c r="A21" s="2" t="s">
        <v>13</v>
      </c>
      <c r="B21" s="2" t="s">
        <v>25</v>
      </c>
      <c r="C21" s="4">
        <v>0.15342465753424656</v>
      </c>
      <c r="D21" s="4">
        <v>0.1287671232876712</v>
      </c>
      <c r="E21" s="4">
        <v>0.03835616438356164</v>
      </c>
      <c r="F21" s="25">
        <f t="shared" si="0"/>
        <v>0.10684931506849314</v>
      </c>
      <c r="G21" s="32">
        <v>16</v>
      </c>
      <c r="H21" s="32">
        <v>14</v>
      </c>
      <c r="I21" s="32">
        <v>4</v>
      </c>
      <c r="J21" s="25">
        <f t="shared" si="1"/>
        <v>11.333333333333334</v>
      </c>
      <c r="L21" s="77">
        <v>1</v>
      </c>
    </row>
    <row r="22" spans="1:12" ht="15.75">
      <c r="A22" s="2" t="s">
        <v>16</v>
      </c>
      <c r="B22" s="2" t="s">
        <v>52</v>
      </c>
      <c r="C22" s="4">
        <v>0.09041095890410958</v>
      </c>
      <c r="D22" s="4">
        <v>0.10410958904109589</v>
      </c>
      <c r="E22" s="4">
        <v>0.06849315068493152</v>
      </c>
      <c r="F22" s="25">
        <f t="shared" si="0"/>
        <v>0.08767123287671232</v>
      </c>
      <c r="G22" s="32">
        <v>12</v>
      </c>
      <c r="H22" s="32">
        <v>14</v>
      </c>
      <c r="I22" s="32">
        <v>8</v>
      </c>
      <c r="J22" s="25">
        <f t="shared" si="1"/>
        <v>11.333333333333334</v>
      </c>
      <c r="L22" s="77">
        <v>1</v>
      </c>
    </row>
    <row r="23" spans="1:12" ht="15.75">
      <c r="A23" s="2" t="s">
        <v>20</v>
      </c>
      <c r="B23" s="2" t="s">
        <v>82</v>
      </c>
      <c r="C23" s="4">
        <v>0.07671232876712328</v>
      </c>
      <c r="D23" s="4">
        <v>0.057534246575342465</v>
      </c>
      <c r="E23" s="4">
        <v>0.024657534246575342</v>
      </c>
      <c r="F23" s="25">
        <f t="shared" si="0"/>
        <v>0.05296803652968037</v>
      </c>
      <c r="G23" s="32">
        <v>9</v>
      </c>
      <c r="H23" s="32">
        <v>8</v>
      </c>
      <c r="I23" s="32">
        <v>3</v>
      </c>
      <c r="J23" s="25">
        <f t="shared" si="1"/>
        <v>6.666666666666667</v>
      </c>
      <c r="L23" s="77">
        <v>1</v>
      </c>
    </row>
    <row r="24" spans="1:12" ht="15.75">
      <c r="A24" s="2" t="s">
        <v>86</v>
      </c>
      <c r="B24" s="2" t="s">
        <v>81</v>
      </c>
      <c r="C24" s="4">
        <v>0.01643835616438356</v>
      </c>
      <c r="D24" s="4">
        <v>0.1</v>
      </c>
      <c r="E24" s="4">
        <v>0.09315068493150684</v>
      </c>
      <c r="F24" s="25">
        <f t="shared" si="0"/>
        <v>0.06986301369863014</v>
      </c>
      <c r="G24" s="32">
        <v>2</v>
      </c>
      <c r="H24" s="32">
        <v>6</v>
      </c>
      <c r="I24" s="32">
        <v>9</v>
      </c>
      <c r="J24" s="25">
        <f t="shared" si="1"/>
        <v>5.666666666666667</v>
      </c>
      <c r="L24" s="77">
        <v>1</v>
      </c>
    </row>
    <row r="25" spans="1:12" ht="15.75">
      <c r="A25" s="2" t="s">
        <v>8</v>
      </c>
      <c r="B25" s="2" t="s">
        <v>52</v>
      </c>
      <c r="C25" s="4">
        <v>0.0520547945205479</v>
      </c>
      <c r="D25" s="4">
        <v>0.024657534246575342</v>
      </c>
      <c r="E25" s="4">
        <v>0.021917808219178082</v>
      </c>
      <c r="F25" s="25">
        <f t="shared" si="0"/>
        <v>0.032876712328767106</v>
      </c>
      <c r="G25" s="32">
        <v>5</v>
      </c>
      <c r="H25" s="32">
        <v>2</v>
      </c>
      <c r="I25" s="32">
        <v>2</v>
      </c>
      <c r="J25" s="25">
        <f t="shared" si="1"/>
        <v>3</v>
      </c>
      <c r="L25" s="77">
        <v>1</v>
      </c>
    </row>
    <row r="26" spans="1:12" ht="15.75">
      <c r="A26" s="2" t="s">
        <v>14</v>
      </c>
      <c r="B26" s="2" t="s">
        <v>25</v>
      </c>
      <c r="C26" s="4">
        <v>0.04109589041095891</v>
      </c>
      <c r="D26" s="4">
        <v>0</v>
      </c>
      <c r="E26" s="4">
        <v>0.010958904109589041</v>
      </c>
      <c r="F26" s="25">
        <f t="shared" si="0"/>
        <v>0.017351598173515986</v>
      </c>
      <c r="G26" s="32">
        <v>4</v>
      </c>
      <c r="H26" s="32">
        <v>1</v>
      </c>
      <c r="I26" s="32">
        <v>1</v>
      </c>
      <c r="J26" s="25">
        <f t="shared" si="1"/>
        <v>2</v>
      </c>
      <c r="L26" s="77">
        <v>1</v>
      </c>
    </row>
    <row r="27" spans="1:12" ht="15.75">
      <c r="A27" s="2" t="s">
        <v>74</v>
      </c>
      <c r="B27" s="2" t="s">
        <v>52</v>
      </c>
      <c r="C27" s="4"/>
      <c r="D27" s="4"/>
      <c r="E27" s="4"/>
      <c r="F27" s="25"/>
      <c r="G27" s="32"/>
      <c r="H27" s="32"/>
      <c r="I27" s="32"/>
      <c r="J27" s="25"/>
      <c r="L27" s="77">
        <v>1</v>
      </c>
    </row>
    <row r="28" spans="1:12" ht="15.75">
      <c r="A28" s="2" t="s">
        <v>24</v>
      </c>
      <c r="B28" s="2" t="s">
        <v>83</v>
      </c>
      <c r="C28" s="4"/>
      <c r="D28" s="4"/>
      <c r="E28" s="4"/>
      <c r="F28" s="25"/>
      <c r="G28" s="32"/>
      <c r="H28" s="32"/>
      <c r="I28" s="32"/>
      <c r="J28" s="25"/>
      <c r="L28" s="77">
        <v>1</v>
      </c>
    </row>
    <row r="29" spans="1:12" ht="15.75">
      <c r="A29" s="2"/>
      <c r="B29" s="2"/>
      <c r="C29" s="4"/>
      <c r="D29" s="4"/>
      <c r="E29" s="4"/>
      <c r="F29" s="25"/>
      <c r="G29" s="32"/>
      <c r="H29" s="32"/>
      <c r="I29" s="32"/>
      <c r="J29" s="25"/>
      <c r="L29" s="81"/>
    </row>
    <row r="30" spans="1:12" ht="15.75">
      <c r="A30" s="3" t="s">
        <v>21</v>
      </c>
      <c r="B30" s="3"/>
      <c r="C30" s="5">
        <f>SUM(C5:C29)</f>
        <v>11.050136986301368</v>
      </c>
      <c r="D30" s="5">
        <f>SUM(D5:D29)</f>
        <v>9.747945205479448</v>
      </c>
      <c r="E30" s="5">
        <f>SUM(E5:E29)</f>
        <v>7.982876712328762</v>
      </c>
      <c r="F30" s="26">
        <f aca="true" t="shared" si="2" ref="F30">SUM(C30:E30)/3</f>
        <v>9.593652968036524</v>
      </c>
      <c r="G30" s="33">
        <f>SUM(G5:G29)</f>
        <v>1251</v>
      </c>
      <c r="H30" s="33">
        <f aca="true" t="shared" si="3" ref="H30">SUM(H5:H29)</f>
        <v>1090</v>
      </c>
      <c r="I30" s="33">
        <f>SUM(I5:I29)</f>
        <v>919</v>
      </c>
      <c r="J30" s="34">
        <f>SUM(G30:I30)/3</f>
        <v>1086.6666666666667</v>
      </c>
      <c r="L30" s="85">
        <f>SUM(L5:L29)</f>
        <v>39</v>
      </c>
    </row>
    <row r="31" spans="1:9" ht="15.75">
      <c r="A31" s="19"/>
      <c r="B31" s="19"/>
      <c r="C31" s="20"/>
      <c r="D31" s="20"/>
      <c r="E31" s="20"/>
      <c r="G31" s="20"/>
      <c r="H31" s="20"/>
      <c r="I31" s="20"/>
    </row>
  </sheetData>
  <mergeCells count="5">
    <mergeCell ref="A3:A4"/>
    <mergeCell ref="G3:J3"/>
    <mergeCell ref="A1:J1"/>
    <mergeCell ref="C3:F3"/>
    <mergeCell ref="L3:L4"/>
  </mergeCells>
  <printOptions/>
  <pageMargins left="0.31496062992125984" right="0.31496062992125984" top="0.5511811023622047" bottom="0.15748031496062992" header="0.31496062992125984" footer="0.31496062992125984"/>
  <pageSetup fitToHeight="0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workbookViewId="0" topLeftCell="A1">
      <selection activeCell="A3" sqref="A3:A4"/>
    </sheetView>
  </sheetViews>
  <sheetFormatPr defaultColWidth="11.00390625" defaultRowHeight="15.75"/>
  <cols>
    <col min="1" max="1" width="25.625" style="0" customWidth="1"/>
    <col min="2" max="4" width="11.00390625" style="0" customWidth="1"/>
    <col min="5" max="5" width="12.375" style="0" customWidth="1"/>
    <col min="6" max="8" width="11.00390625" style="0" customWidth="1"/>
    <col min="9" max="9" width="12.375" style="0" customWidth="1"/>
    <col min="10" max="10" width="14.25390625" style="0" customWidth="1"/>
    <col min="11" max="13" width="11.00390625" style="0" customWidth="1"/>
  </cols>
  <sheetData>
    <row r="1" spans="1:9" s="27" customFormat="1" ht="15.75">
      <c r="A1" s="44" t="s">
        <v>41</v>
      </c>
      <c r="F1" s="44"/>
      <c r="G1" s="44"/>
      <c r="H1" s="44"/>
      <c r="I1" s="44"/>
    </row>
    <row r="2" spans="11:12" ht="15.75">
      <c r="K2" s="84">
        <v>124</v>
      </c>
      <c r="L2" t="s">
        <v>121</v>
      </c>
    </row>
    <row r="3" spans="1:9" ht="15.75">
      <c r="A3" s="110" t="s">
        <v>25</v>
      </c>
      <c r="B3" s="112" t="s">
        <v>32</v>
      </c>
      <c r="C3" s="112"/>
      <c r="D3" s="112"/>
      <c r="E3" s="112"/>
      <c r="F3" s="112" t="s">
        <v>33</v>
      </c>
      <c r="G3" s="112"/>
      <c r="H3" s="112"/>
      <c r="I3" s="112"/>
    </row>
    <row r="4" spans="1:14" ht="57" customHeight="1">
      <c r="A4" s="111"/>
      <c r="B4" s="1">
        <v>2017</v>
      </c>
      <c r="C4" s="1">
        <v>2018</v>
      </c>
      <c r="D4" s="1">
        <v>2019</v>
      </c>
      <c r="E4" s="24" t="s">
        <v>29</v>
      </c>
      <c r="F4" s="1">
        <v>2017</v>
      </c>
      <c r="G4" s="1">
        <v>2018</v>
      </c>
      <c r="H4" s="1">
        <v>2019</v>
      </c>
      <c r="I4" s="24" t="s">
        <v>29</v>
      </c>
      <c r="J4" s="24" t="s">
        <v>106</v>
      </c>
      <c r="K4" s="24" t="s">
        <v>120</v>
      </c>
      <c r="L4" s="96" t="s">
        <v>122</v>
      </c>
      <c r="M4" s="96" t="s">
        <v>124</v>
      </c>
      <c r="N4" s="24" t="s">
        <v>105</v>
      </c>
    </row>
    <row r="5" spans="1:14" ht="15.75">
      <c r="A5" s="13" t="s">
        <v>98</v>
      </c>
      <c r="B5" s="14">
        <v>59.2</v>
      </c>
      <c r="C5" s="8">
        <v>61.7</v>
      </c>
      <c r="D5" s="8">
        <v>52.07123287671233</v>
      </c>
      <c r="E5" s="25">
        <f aca="true" t="shared" si="0" ref="E5:E16">SUM(B5:D5)/3</f>
        <v>57.657077625570786</v>
      </c>
      <c r="F5" s="45">
        <v>201</v>
      </c>
      <c r="G5" s="39">
        <v>222</v>
      </c>
      <c r="H5" s="39">
        <v>177</v>
      </c>
      <c r="I5" s="41">
        <f aca="true" t="shared" si="1" ref="I5:I16">SUM(F5:H5)/3</f>
        <v>200</v>
      </c>
      <c r="J5" s="79">
        <f>((E5/$E$22*$E$25)+(I5/$I$22*$I$25))*100</f>
        <v>12.648004342415021</v>
      </c>
      <c r="K5" s="80">
        <f aca="true" t="shared" si="2" ref="K5:K22">$K$2/$J$22*J5</f>
        <v>15.683525384594626</v>
      </c>
      <c r="L5" s="62">
        <v>20</v>
      </c>
      <c r="M5" s="62">
        <v>11</v>
      </c>
      <c r="N5" s="81">
        <v>12</v>
      </c>
    </row>
    <row r="6" spans="1:14" ht="15.75">
      <c r="A6" s="13" t="s">
        <v>3</v>
      </c>
      <c r="B6" s="14">
        <v>47.8</v>
      </c>
      <c r="C6" s="8">
        <v>34.3</v>
      </c>
      <c r="D6" s="8">
        <v>37.2</v>
      </c>
      <c r="E6" s="25">
        <f t="shared" si="0"/>
        <v>39.766666666666666</v>
      </c>
      <c r="F6" s="45">
        <v>236</v>
      </c>
      <c r="G6" s="39">
        <v>254</v>
      </c>
      <c r="H6" s="39">
        <v>262</v>
      </c>
      <c r="I6" s="41">
        <f t="shared" si="1"/>
        <v>250.66666666666666</v>
      </c>
      <c r="J6" s="79">
        <f aca="true" t="shared" si="3" ref="J6:J22">((E6/$E$22*$E$25)+(I6/$I$22*$I$25))*100</f>
        <v>11.49480569859887</v>
      </c>
      <c r="K6" s="80">
        <f t="shared" si="2"/>
        <v>14.2535590662626</v>
      </c>
      <c r="L6" s="62">
        <v>19</v>
      </c>
      <c r="M6" s="62">
        <v>11</v>
      </c>
      <c r="N6" s="81">
        <v>12</v>
      </c>
    </row>
    <row r="7" spans="1:14" ht="15.75">
      <c r="A7" s="13" t="s">
        <v>99</v>
      </c>
      <c r="B7" s="14">
        <v>64.9</v>
      </c>
      <c r="C7" s="8">
        <v>64.3</v>
      </c>
      <c r="D7" s="8">
        <v>52.1</v>
      </c>
      <c r="E7" s="25">
        <f t="shared" si="0"/>
        <v>60.43333333333333</v>
      </c>
      <c r="F7" s="45">
        <v>149</v>
      </c>
      <c r="G7" s="39">
        <v>175</v>
      </c>
      <c r="H7" s="39">
        <v>118</v>
      </c>
      <c r="I7" s="41">
        <f t="shared" si="1"/>
        <v>147.33333333333334</v>
      </c>
      <c r="J7" s="79">
        <f t="shared" si="3"/>
        <v>11.725443392256773</v>
      </c>
      <c r="K7" s="80">
        <f t="shared" si="2"/>
        <v>14.539549806398398</v>
      </c>
      <c r="L7" s="62">
        <v>25</v>
      </c>
      <c r="M7" s="62">
        <v>11</v>
      </c>
      <c r="N7" s="81">
        <v>14</v>
      </c>
    </row>
    <row r="8" spans="1:14" ht="15.75">
      <c r="A8" s="13" t="s">
        <v>1</v>
      </c>
      <c r="B8" s="14">
        <v>38.53</v>
      </c>
      <c r="C8" s="8">
        <v>41.43</v>
      </c>
      <c r="D8" s="8">
        <v>40.06301369863014</v>
      </c>
      <c r="E8" s="25">
        <f t="shared" si="0"/>
        <v>40.00767123287671</v>
      </c>
      <c r="F8" s="45">
        <v>115</v>
      </c>
      <c r="G8" s="39">
        <v>138</v>
      </c>
      <c r="H8" s="39">
        <v>147</v>
      </c>
      <c r="I8" s="41">
        <f t="shared" si="1"/>
        <v>133.33333333333334</v>
      </c>
      <c r="J8" s="79">
        <f t="shared" si="3"/>
        <v>8.642466136939337</v>
      </c>
      <c r="K8" s="80">
        <f t="shared" si="2"/>
        <v>10.716658009804778</v>
      </c>
      <c r="L8" s="62">
        <v>15</v>
      </c>
      <c r="M8" s="62">
        <v>14</v>
      </c>
      <c r="N8" s="81">
        <v>10</v>
      </c>
    </row>
    <row r="9" spans="1:14" ht="15.75">
      <c r="A9" s="12" t="s">
        <v>11</v>
      </c>
      <c r="B9" s="14">
        <v>22.5</v>
      </c>
      <c r="C9" s="8">
        <v>28.5</v>
      </c>
      <c r="D9" s="8">
        <v>25.369863013698627</v>
      </c>
      <c r="E9" s="25">
        <f t="shared" si="0"/>
        <v>25.456621004566205</v>
      </c>
      <c r="F9" s="45">
        <v>117</v>
      </c>
      <c r="G9" s="39">
        <v>152</v>
      </c>
      <c r="H9" s="39">
        <v>152</v>
      </c>
      <c r="I9" s="41">
        <f t="shared" si="1"/>
        <v>140.33333333333334</v>
      </c>
      <c r="J9" s="79">
        <f t="shared" si="3"/>
        <v>6.863476905851945</v>
      </c>
      <c r="K9" s="80">
        <f t="shared" si="2"/>
        <v>8.510711363256412</v>
      </c>
      <c r="L9" s="62">
        <v>9</v>
      </c>
      <c r="M9" s="62">
        <v>10</v>
      </c>
      <c r="N9" s="81">
        <v>9</v>
      </c>
    </row>
    <row r="10" spans="1:14" ht="15.75">
      <c r="A10" s="12" t="s">
        <v>18</v>
      </c>
      <c r="B10" s="14">
        <v>46.83</v>
      </c>
      <c r="C10" s="8">
        <v>40.63</v>
      </c>
      <c r="D10" s="8">
        <v>27.002739726027404</v>
      </c>
      <c r="E10" s="25">
        <f t="shared" si="0"/>
        <v>38.15424657534247</v>
      </c>
      <c r="F10" s="45">
        <v>85</v>
      </c>
      <c r="G10" s="39">
        <v>114</v>
      </c>
      <c r="H10" s="39">
        <v>74</v>
      </c>
      <c r="I10" s="41">
        <f t="shared" si="1"/>
        <v>91</v>
      </c>
      <c r="J10" s="79">
        <f t="shared" si="3"/>
        <v>7.3531783969767535</v>
      </c>
      <c r="K10" s="80">
        <f t="shared" si="2"/>
        <v>9.117941212251175</v>
      </c>
      <c r="L10" s="62">
        <v>12</v>
      </c>
      <c r="M10" s="62">
        <v>9</v>
      </c>
      <c r="N10" s="81">
        <v>9</v>
      </c>
    </row>
    <row r="11" spans="1:14" ht="15.75">
      <c r="A11" s="13" t="s">
        <v>5</v>
      </c>
      <c r="B11" s="14">
        <v>22.4</v>
      </c>
      <c r="C11" s="8">
        <v>22.8</v>
      </c>
      <c r="D11" s="8">
        <v>24.550684931506858</v>
      </c>
      <c r="E11" s="25">
        <f t="shared" si="0"/>
        <v>23.25022831050229</v>
      </c>
      <c r="F11" s="45">
        <v>117</v>
      </c>
      <c r="G11" s="39">
        <v>107</v>
      </c>
      <c r="H11" s="39">
        <v>92</v>
      </c>
      <c r="I11" s="41">
        <f t="shared" si="1"/>
        <v>105.33333333333333</v>
      </c>
      <c r="J11" s="79">
        <f t="shared" si="3"/>
        <v>5.707152187724816</v>
      </c>
      <c r="K11" s="80">
        <f t="shared" si="2"/>
        <v>7.076868712778771</v>
      </c>
      <c r="L11" s="62">
        <v>13</v>
      </c>
      <c r="M11" s="62">
        <v>15</v>
      </c>
      <c r="N11" s="81">
        <v>8</v>
      </c>
    </row>
    <row r="12" spans="1:14" ht="15.75">
      <c r="A12" s="13" t="s">
        <v>26</v>
      </c>
      <c r="B12" s="14">
        <v>33.8</v>
      </c>
      <c r="C12" s="8">
        <v>35.8</v>
      </c>
      <c r="D12" s="8">
        <v>25.230136986301375</v>
      </c>
      <c r="E12" s="25">
        <f t="shared" si="0"/>
        <v>31.610045662100458</v>
      </c>
      <c r="F12" s="45">
        <v>80</v>
      </c>
      <c r="G12" s="39">
        <v>73</v>
      </c>
      <c r="H12" s="39">
        <v>42</v>
      </c>
      <c r="I12" s="41">
        <f t="shared" si="1"/>
        <v>65</v>
      </c>
      <c r="J12" s="79">
        <f t="shared" si="3"/>
        <v>5.836482549064792</v>
      </c>
      <c r="K12" s="80">
        <f t="shared" si="2"/>
        <v>7.237238360840342</v>
      </c>
      <c r="L12" s="62">
        <v>13</v>
      </c>
      <c r="M12" s="62">
        <v>9</v>
      </c>
      <c r="N12" s="81">
        <v>8</v>
      </c>
    </row>
    <row r="13" spans="1:14" ht="15.75">
      <c r="A13" s="12" t="s">
        <v>15</v>
      </c>
      <c r="B13" s="14">
        <v>23.5</v>
      </c>
      <c r="C13" s="8">
        <v>19.2</v>
      </c>
      <c r="D13" s="8">
        <v>24</v>
      </c>
      <c r="E13" s="25">
        <f t="shared" si="0"/>
        <v>22.233333333333334</v>
      </c>
      <c r="F13" s="45">
        <v>84</v>
      </c>
      <c r="G13" s="39">
        <v>74</v>
      </c>
      <c r="H13" s="39">
        <v>79</v>
      </c>
      <c r="I13" s="41">
        <f t="shared" si="1"/>
        <v>79</v>
      </c>
      <c r="J13" s="79">
        <f t="shared" si="3"/>
        <v>4.923392979588531</v>
      </c>
      <c r="K13" s="80">
        <f t="shared" si="2"/>
        <v>6.105007294689778</v>
      </c>
      <c r="L13" s="62">
        <v>16</v>
      </c>
      <c r="M13" s="62">
        <v>9</v>
      </c>
      <c r="N13" s="81">
        <v>8</v>
      </c>
    </row>
    <row r="14" spans="1:14" ht="15.75">
      <c r="A14" s="12" t="s">
        <v>13</v>
      </c>
      <c r="B14" s="14">
        <v>23.4</v>
      </c>
      <c r="C14" s="8">
        <v>27.5</v>
      </c>
      <c r="D14" s="8">
        <v>22.775342465753422</v>
      </c>
      <c r="E14" s="25">
        <f t="shared" si="0"/>
        <v>24.558447488584473</v>
      </c>
      <c r="F14" s="45">
        <v>69</v>
      </c>
      <c r="G14" s="39">
        <v>83</v>
      </c>
      <c r="H14" s="39">
        <v>56</v>
      </c>
      <c r="I14" s="41">
        <f t="shared" si="1"/>
        <v>69.33333333333333</v>
      </c>
      <c r="J14" s="79">
        <f t="shared" si="3"/>
        <v>4.997500898438665</v>
      </c>
      <c r="K14" s="80">
        <f t="shared" si="2"/>
        <v>6.1969011140639445</v>
      </c>
      <c r="L14" s="62">
        <v>10</v>
      </c>
      <c r="M14" s="62">
        <v>4</v>
      </c>
      <c r="N14" s="81">
        <v>8</v>
      </c>
    </row>
    <row r="15" spans="1:14" ht="15.75">
      <c r="A15" s="13" t="s">
        <v>4</v>
      </c>
      <c r="B15" s="14">
        <v>14.8</v>
      </c>
      <c r="C15" s="8">
        <v>15</v>
      </c>
      <c r="D15" s="8">
        <v>15.139726027397264</v>
      </c>
      <c r="E15" s="25">
        <f t="shared" si="0"/>
        <v>14.979908675799088</v>
      </c>
      <c r="F15" s="45">
        <v>76</v>
      </c>
      <c r="G15" s="39">
        <v>74</v>
      </c>
      <c r="H15" s="39">
        <v>88</v>
      </c>
      <c r="I15" s="41">
        <f t="shared" si="1"/>
        <v>79.33333333333333</v>
      </c>
      <c r="J15" s="79">
        <f t="shared" si="3"/>
        <v>3.959008816231558</v>
      </c>
      <c r="K15" s="80">
        <f t="shared" si="2"/>
        <v>4.909170932127132</v>
      </c>
      <c r="L15" s="62">
        <v>4</v>
      </c>
      <c r="M15" s="62">
        <v>4</v>
      </c>
      <c r="N15" s="81">
        <v>5</v>
      </c>
    </row>
    <row r="16" spans="1:14" ht="15.75">
      <c r="A16" s="13" t="s">
        <v>97</v>
      </c>
      <c r="B16" s="14">
        <v>15.8</v>
      </c>
      <c r="C16" s="8">
        <v>14.8</v>
      </c>
      <c r="D16" s="8">
        <v>10.769863013698634</v>
      </c>
      <c r="E16" s="25">
        <f t="shared" si="0"/>
        <v>13.789954337899545</v>
      </c>
      <c r="F16" s="45">
        <v>79</v>
      </c>
      <c r="G16" s="39">
        <v>82</v>
      </c>
      <c r="H16" s="39">
        <v>70</v>
      </c>
      <c r="I16" s="41">
        <f t="shared" si="1"/>
        <v>77</v>
      </c>
      <c r="J16" s="79">
        <f t="shared" si="3"/>
        <v>3.7420878779688165</v>
      </c>
      <c r="K16" s="80">
        <f t="shared" si="2"/>
        <v>4.640188968681333</v>
      </c>
      <c r="L16" s="62">
        <v>3</v>
      </c>
      <c r="M16" s="62">
        <v>1</v>
      </c>
      <c r="N16" s="81">
        <v>4</v>
      </c>
    </row>
    <row r="17" spans="1:14" ht="15.75">
      <c r="A17" s="13" t="s">
        <v>28</v>
      </c>
      <c r="B17" s="14">
        <v>0.2</v>
      </c>
      <c r="C17" s="8">
        <v>10.1</v>
      </c>
      <c r="D17" s="15">
        <v>13</v>
      </c>
      <c r="E17" s="25">
        <f>SUM(C17:D17)/2</f>
        <v>11.55</v>
      </c>
      <c r="F17" s="45">
        <v>7</v>
      </c>
      <c r="G17" s="39">
        <v>65</v>
      </c>
      <c r="H17" s="38">
        <v>60</v>
      </c>
      <c r="I17" s="41">
        <f>SUM(G17:H17)/2</f>
        <v>62.5</v>
      </c>
      <c r="J17" s="79">
        <f t="shared" si="3"/>
        <v>3.085258112404544</v>
      </c>
      <c r="K17" s="80">
        <f t="shared" si="2"/>
        <v>3.8257200593816343</v>
      </c>
      <c r="L17" s="62">
        <v>9</v>
      </c>
      <c r="M17" s="62">
        <v>6</v>
      </c>
      <c r="N17" s="81">
        <v>5</v>
      </c>
    </row>
    <row r="18" spans="1:14" ht="15.75">
      <c r="A18" s="12" t="s">
        <v>27</v>
      </c>
      <c r="B18" s="14">
        <v>17</v>
      </c>
      <c r="C18" s="8">
        <v>18.5</v>
      </c>
      <c r="D18" s="8">
        <v>13.769863013698632</v>
      </c>
      <c r="E18" s="25">
        <f>SUM(B18:D18)/3</f>
        <v>16.423287671232877</v>
      </c>
      <c r="F18" s="45">
        <v>38</v>
      </c>
      <c r="G18" s="39">
        <v>39</v>
      </c>
      <c r="H18" s="39">
        <v>31</v>
      </c>
      <c r="I18" s="41">
        <f>SUM(F18:H18)/3</f>
        <v>36</v>
      </c>
      <c r="J18" s="79">
        <f t="shared" si="3"/>
        <v>3.087189577130409</v>
      </c>
      <c r="K18" s="80">
        <f t="shared" si="2"/>
        <v>3.8281150756417075</v>
      </c>
      <c r="L18" s="62">
        <v>5</v>
      </c>
      <c r="M18" s="62">
        <v>5</v>
      </c>
      <c r="N18" s="81">
        <v>4</v>
      </c>
    </row>
    <row r="19" spans="1:14" ht="15.75">
      <c r="A19" s="13" t="s">
        <v>19</v>
      </c>
      <c r="B19" s="14">
        <v>11.6</v>
      </c>
      <c r="C19" s="8">
        <v>12</v>
      </c>
      <c r="D19" s="8">
        <v>12.493150684931505</v>
      </c>
      <c r="E19" s="25">
        <f>SUM(B19:D19)/3</f>
        <v>12.031050228310503</v>
      </c>
      <c r="F19" s="45">
        <v>52</v>
      </c>
      <c r="G19" s="39">
        <v>42</v>
      </c>
      <c r="H19" s="39">
        <v>40</v>
      </c>
      <c r="I19" s="41">
        <f>SUM(F19:H19)/3</f>
        <v>44.666666666666664</v>
      </c>
      <c r="J19" s="79">
        <f t="shared" si="3"/>
        <v>2.7113252346643084</v>
      </c>
      <c r="K19" s="80">
        <f t="shared" si="2"/>
        <v>3.3620432909837423</v>
      </c>
      <c r="L19" s="62">
        <v>8</v>
      </c>
      <c r="M19" s="62">
        <v>9</v>
      </c>
      <c r="N19" s="81">
        <v>4</v>
      </c>
    </row>
    <row r="20" spans="1:14" ht="15.75">
      <c r="A20" s="12" t="s">
        <v>17</v>
      </c>
      <c r="B20" s="14">
        <v>10.7</v>
      </c>
      <c r="C20" s="8">
        <v>9.7</v>
      </c>
      <c r="D20" s="8">
        <v>5.673972602739726</v>
      </c>
      <c r="E20" s="25">
        <f>SUM(B20:D20)/3</f>
        <v>8.691324200913241</v>
      </c>
      <c r="F20" s="45">
        <v>43</v>
      </c>
      <c r="G20" s="39">
        <v>45</v>
      </c>
      <c r="H20" s="39">
        <v>22</v>
      </c>
      <c r="I20" s="41">
        <f>SUM(F20:H20)/3</f>
        <v>36.666666666666664</v>
      </c>
      <c r="J20" s="79">
        <f t="shared" si="3"/>
        <v>2.066835330987778</v>
      </c>
      <c r="K20" s="80">
        <f t="shared" si="2"/>
        <v>2.5628758104248446</v>
      </c>
      <c r="L20" s="62">
        <v>4</v>
      </c>
      <c r="M20" s="62">
        <v>3</v>
      </c>
      <c r="N20" s="81">
        <v>3</v>
      </c>
    </row>
    <row r="21" spans="1:14" ht="15.75">
      <c r="A21" s="12" t="s">
        <v>14</v>
      </c>
      <c r="B21" s="14">
        <v>10.9</v>
      </c>
      <c r="C21" s="8">
        <v>11.9</v>
      </c>
      <c r="D21" s="8">
        <v>9.1972602739726</v>
      </c>
      <c r="E21" s="25">
        <f>SUM(B21:D21)/3</f>
        <v>10.665753424657533</v>
      </c>
      <c r="F21" s="45">
        <v>26</v>
      </c>
      <c r="G21" s="39">
        <v>32</v>
      </c>
      <c r="H21" s="39">
        <v>26</v>
      </c>
      <c r="I21" s="41">
        <f>SUM(F21:H21)/3</f>
        <v>28</v>
      </c>
      <c r="J21" s="79">
        <f t="shared" si="3"/>
        <v>2.1185066050016905</v>
      </c>
      <c r="K21" s="80">
        <f t="shared" si="2"/>
        <v>2.6269481902020964</v>
      </c>
      <c r="L21" s="62">
        <v>6</v>
      </c>
      <c r="M21" s="62">
        <v>5</v>
      </c>
      <c r="N21" s="81">
        <v>3</v>
      </c>
    </row>
    <row r="22" spans="1:14" ht="15.75">
      <c r="A22" s="13" t="s">
        <v>21</v>
      </c>
      <c r="B22" s="16">
        <f>SUM(B5:B21)</f>
        <v>463.85999999999996</v>
      </c>
      <c r="C22" s="17">
        <f>SUM(C5:C21)</f>
        <v>468.16</v>
      </c>
      <c r="D22" s="17">
        <f>SUM(D5:D21)</f>
        <v>410.4068493150685</v>
      </c>
      <c r="E22" s="26">
        <f aca="true" t="shared" si="4" ref="E22">SUM(B22:D22)/3</f>
        <v>447.47561643835616</v>
      </c>
      <c r="F22" s="46">
        <f>SUM(F5:F21)</f>
        <v>1574</v>
      </c>
      <c r="G22" s="47">
        <f>SUM(G5:G21)</f>
        <v>1771</v>
      </c>
      <c r="H22" s="47">
        <f>SUM(H5:H21)</f>
        <v>1536</v>
      </c>
      <c r="I22" s="42">
        <f aca="true" t="shared" si="5" ref="I22">SUM(F22:H22)/3</f>
        <v>1627</v>
      </c>
      <c r="J22" s="79">
        <f t="shared" si="3"/>
        <v>100</v>
      </c>
      <c r="K22" s="80">
        <f t="shared" si="2"/>
        <v>124</v>
      </c>
      <c r="L22" s="62"/>
      <c r="M22" s="62"/>
      <c r="N22" s="82">
        <f>SUM(N5:N21)</f>
        <v>126</v>
      </c>
    </row>
    <row r="23" spans="1:8" ht="15.75">
      <c r="A23" s="21"/>
      <c r="B23" s="22"/>
      <c r="C23" s="23"/>
      <c r="D23" s="23"/>
      <c r="F23" s="22"/>
      <c r="G23" s="23"/>
      <c r="H23" s="23"/>
    </row>
    <row r="24" spans="1:9" ht="15.75">
      <c r="A24" s="28" t="s">
        <v>30</v>
      </c>
      <c r="B24" s="29"/>
      <c r="C24" s="29"/>
      <c r="D24" s="29"/>
      <c r="E24" s="29"/>
      <c r="F24" s="29"/>
      <c r="G24" s="29"/>
      <c r="H24" s="29"/>
      <c r="I24" s="29"/>
    </row>
    <row r="25" spans="1:9" ht="15.75">
      <c r="A25" s="30" t="s">
        <v>31</v>
      </c>
      <c r="B25" s="29"/>
      <c r="C25" s="29"/>
      <c r="D25" s="83" t="s">
        <v>103</v>
      </c>
      <c r="E25" s="83">
        <v>0.6</v>
      </c>
      <c r="F25" s="83"/>
      <c r="G25" s="83"/>
      <c r="H25" s="83" t="s">
        <v>103</v>
      </c>
      <c r="I25" s="83">
        <v>0.4</v>
      </c>
    </row>
    <row r="26" spans="1:9" ht="72.75" customHeight="1">
      <c r="A26" s="126" t="s">
        <v>39</v>
      </c>
      <c r="B26" s="126"/>
      <c r="C26" s="126"/>
      <c r="D26" s="126"/>
      <c r="E26" s="126"/>
      <c r="F26" s="126"/>
      <c r="G26" s="126"/>
      <c r="H26" s="126"/>
      <c r="I26" s="126"/>
    </row>
  </sheetData>
  <mergeCells count="4">
    <mergeCell ref="F3:I3"/>
    <mergeCell ref="A3:A4"/>
    <mergeCell ref="A26:I26"/>
    <mergeCell ref="B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tabSelected="1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ColWidth="11.00390625" defaultRowHeight="15.75"/>
  <cols>
    <col min="1" max="1" width="14.125" style="0" bestFit="1" customWidth="1"/>
    <col min="2" max="2" width="10.125" style="0" customWidth="1"/>
    <col min="3" max="3" width="8.375" style="0" customWidth="1"/>
    <col min="4" max="4" width="6.25390625" style="0" customWidth="1"/>
    <col min="5" max="5" width="13.50390625" style="0" customWidth="1"/>
    <col min="6" max="6" width="11.50390625" style="0" customWidth="1"/>
    <col min="7" max="7" width="10.125" style="0" customWidth="1"/>
    <col min="8" max="8" width="8.375" style="0" customWidth="1"/>
    <col min="9" max="9" width="6.25390625" style="0" customWidth="1"/>
    <col min="10" max="10" width="13.50390625" style="0" customWidth="1"/>
    <col min="11" max="11" width="6.875" style="0" customWidth="1"/>
    <col min="12" max="12" width="10.125" style="0" customWidth="1"/>
    <col min="13" max="13" width="8.375" style="0" customWidth="1"/>
    <col min="14" max="14" width="6.25390625" style="0" customWidth="1"/>
    <col min="15" max="15" width="13.125" style="0" customWidth="1"/>
    <col min="16" max="16" width="6.875" style="0" customWidth="1"/>
    <col min="17" max="17" width="10.125" style="0" customWidth="1"/>
    <col min="18" max="18" width="8.375" style="0" customWidth="1"/>
    <col min="19" max="19" width="6.25390625" style="0" customWidth="1"/>
    <col min="20" max="20" width="14.25390625" style="0" customWidth="1"/>
    <col min="21" max="21" width="6.875" style="0" customWidth="1"/>
    <col min="22" max="22" width="10.125" style="0" customWidth="1"/>
    <col min="23" max="23" width="8.375" style="0" customWidth="1"/>
    <col min="24" max="24" width="5.25390625" style="0" customWidth="1"/>
    <col min="25" max="25" width="13.25390625" style="0" customWidth="1"/>
    <col min="26" max="26" width="6.875" style="0" customWidth="1"/>
    <col min="27" max="27" width="11.625" style="0" bestFit="1" customWidth="1"/>
    <col min="28" max="28" width="10.125" style="0" bestFit="1" customWidth="1"/>
    <col min="29" max="29" width="9.25390625" style="0" bestFit="1" customWidth="1"/>
    <col min="30" max="31" width="9.25390625" style="0" customWidth="1"/>
    <col min="32" max="32" width="12.25390625" style="0" bestFit="1" customWidth="1"/>
    <col min="33" max="33" width="12.25390625" style="0" customWidth="1"/>
    <col min="34" max="35" width="11.00390625" style="0" customWidth="1"/>
    <col min="36" max="36" width="24.625" style="0" customWidth="1"/>
    <col min="37" max="37" width="24.50390625" style="0" bestFit="1" customWidth="1"/>
    <col min="38" max="38" width="8.375" style="0" customWidth="1"/>
  </cols>
  <sheetData>
    <row r="1" ht="15.75">
      <c r="A1" s="18" t="s">
        <v>51</v>
      </c>
    </row>
    <row r="3" spans="1:26" ht="15.75">
      <c r="A3" s="140" t="s">
        <v>52</v>
      </c>
      <c r="B3" s="130" t="s">
        <v>53</v>
      </c>
      <c r="C3" s="131"/>
      <c r="D3" s="131"/>
      <c r="E3" s="131"/>
      <c r="F3" s="132"/>
      <c r="G3" s="130" t="s">
        <v>54</v>
      </c>
      <c r="H3" s="131"/>
      <c r="I3" s="131"/>
      <c r="J3" s="131"/>
      <c r="K3" s="132"/>
      <c r="L3" s="130" t="s">
        <v>55</v>
      </c>
      <c r="M3" s="131"/>
      <c r="N3" s="131"/>
      <c r="O3" s="131"/>
      <c r="P3" s="132"/>
      <c r="Q3" s="135" t="s">
        <v>56</v>
      </c>
      <c r="R3" s="136"/>
      <c r="S3" s="136"/>
      <c r="T3" s="136"/>
      <c r="U3" s="137"/>
      <c r="V3" s="127" t="s">
        <v>57</v>
      </c>
      <c r="W3" s="128"/>
      <c r="X3" s="128"/>
      <c r="Y3" s="128"/>
      <c r="Z3" s="129"/>
    </row>
    <row r="4" spans="1:36" ht="15.75" customHeight="1">
      <c r="A4" s="141"/>
      <c r="B4" s="130" t="s">
        <v>58</v>
      </c>
      <c r="C4" s="131"/>
      <c r="D4" s="132"/>
      <c r="E4" s="133" t="s">
        <v>59</v>
      </c>
      <c r="F4" s="133" t="s">
        <v>60</v>
      </c>
      <c r="G4" s="130" t="s">
        <v>58</v>
      </c>
      <c r="H4" s="131"/>
      <c r="I4" s="132"/>
      <c r="J4" s="133" t="s">
        <v>59</v>
      </c>
      <c r="K4" s="133" t="s">
        <v>60</v>
      </c>
      <c r="L4" s="130" t="s">
        <v>58</v>
      </c>
      <c r="M4" s="131"/>
      <c r="N4" s="132"/>
      <c r="O4" s="133" t="s">
        <v>59</v>
      </c>
      <c r="P4" s="133" t="s">
        <v>60</v>
      </c>
      <c r="Q4" s="135" t="s">
        <v>58</v>
      </c>
      <c r="R4" s="136"/>
      <c r="S4" s="137"/>
      <c r="T4" s="143" t="s">
        <v>59</v>
      </c>
      <c r="U4" s="143" t="s">
        <v>60</v>
      </c>
      <c r="V4" s="127" t="s">
        <v>58</v>
      </c>
      <c r="W4" s="128"/>
      <c r="X4" s="129"/>
      <c r="Y4" s="138" t="s">
        <v>59</v>
      </c>
      <c r="Z4" s="138" t="s">
        <v>60</v>
      </c>
      <c r="AA4" s="62" t="s">
        <v>104</v>
      </c>
      <c r="AB4" s="62" t="s">
        <v>104</v>
      </c>
      <c r="AC4" s="62" t="s">
        <v>104</v>
      </c>
      <c r="AD4" s="62" t="s">
        <v>104</v>
      </c>
      <c r="AE4" s="62" t="s">
        <v>104</v>
      </c>
      <c r="AF4" s="62" t="s">
        <v>104</v>
      </c>
      <c r="AG4" s="62" t="s">
        <v>104</v>
      </c>
      <c r="AH4" s="62" t="s">
        <v>104</v>
      </c>
      <c r="AI4" s="62" t="s">
        <v>119</v>
      </c>
      <c r="AJ4" s="62"/>
    </row>
    <row r="5" spans="1:36" ht="48">
      <c r="A5" s="142"/>
      <c r="B5" s="52" t="s">
        <v>61</v>
      </c>
      <c r="C5" s="52" t="s">
        <v>62</v>
      </c>
      <c r="D5" s="52" t="s">
        <v>47</v>
      </c>
      <c r="E5" s="134"/>
      <c r="F5" s="134"/>
      <c r="G5" s="52" t="s">
        <v>61</v>
      </c>
      <c r="H5" s="52" t="s">
        <v>62</v>
      </c>
      <c r="I5" s="52" t="s">
        <v>47</v>
      </c>
      <c r="J5" s="134"/>
      <c r="K5" s="134"/>
      <c r="L5" s="52" t="s">
        <v>61</v>
      </c>
      <c r="M5" s="52" t="s">
        <v>62</v>
      </c>
      <c r="N5" s="52" t="s">
        <v>47</v>
      </c>
      <c r="O5" s="134"/>
      <c r="P5" s="134"/>
      <c r="Q5" s="53" t="s">
        <v>61</v>
      </c>
      <c r="R5" s="53" t="s">
        <v>62</v>
      </c>
      <c r="S5" s="53" t="s">
        <v>47</v>
      </c>
      <c r="T5" s="144"/>
      <c r="U5" s="144"/>
      <c r="V5" s="54" t="s">
        <v>61</v>
      </c>
      <c r="W5" s="54" t="s">
        <v>62</v>
      </c>
      <c r="X5" s="54" t="s">
        <v>47</v>
      </c>
      <c r="Y5" s="139"/>
      <c r="Z5" s="139"/>
      <c r="AA5" s="54" t="s">
        <v>100</v>
      </c>
      <c r="AB5" s="54" t="s">
        <v>101</v>
      </c>
      <c r="AC5" s="54" t="s">
        <v>123</v>
      </c>
      <c r="AD5" s="54" t="s">
        <v>116</v>
      </c>
      <c r="AE5" s="54" t="s">
        <v>124</v>
      </c>
      <c r="AF5" s="54" t="s">
        <v>107</v>
      </c>
      <c r="AG5" s="54" t="s">
        <v>125</v>
      </c>
      <c r="AH5" s="54" t="s">
        <v>117</v>
      </c>
      <c r="AI5" s="54"/>
      <c r="AJ5" s="54" t="s">
        <v>109</v>
      </c>
    </row>
    <row r="6" spans="1:36" ht="15.75">
      <c r="A6" s="55" t="s">
        <v>8</v>
      </c>
      <c r="B6" s="55">
        <v>188</v>
      </c>
      <c r="C6" s="56">
        <f aca="true" t="shared" si="0" ref="C6:C34">D6-B6</f>
        <v>542</v>
      </c>
      <c r="D6" s="56">
        <v>730</v>
      </c>
      <c r="E6" s="56">
        <v>12</v>
      </c>
      <c r="F6" s="57">
        <f aca="true" t="shared" si="1" ref="F6:F34">D6+E6</f>
        <v>742</v>
      </c>
      <c r="G6" s="56">
        <v>171</v>
      </c>
      <c r="H6" s="56">
        <f aca="true" t="shared" si="2" ref="H6:H34">I6-G6</f>
        <v>635</v>
      </c>
      <c r="I6" s="56">
        <v>806</v>
      </c>
      <c r="J6" s="56">
        <v>6</v>
      </c>
      <c r="K6" s="57">
        <f aca="true" t="shared" si="3" ref="K6:K34">I6+J6</f>
        <v>812</v>
      </c>
      <c r="L6" s="56">
        <v>198</v>
      </c>
      <c r="M6" s="56">
        <f aca="true" t="shared" si="4" ref="M6:M34">N6-L6</f>
        <v>617</v>
      </c>
      <c r="N6" s="56">
        <v>815</v>
      </c>
      <c r="O6" s="56">
        <v>11</v>
      </c>
      <c r="P6" s="57">
        <f aca="true" t="shared" si="5" ref="P6:P34">N6+O6</f>
        <v>826</v>
      </c>
      <c r="Q6" s="58">
        <f aca="true" t="shared" si="6" ref="Q6:Q34">(B6+G6+L6)/3</f>
        <v>185.66666666666666</v>
      </c>
      <c r="R6" s="58">
        <f aca="true" t="shared" si="7" ref="R6:R34">S6-Q6</f>
        <v>598</v>
      </c>
      <c r="S6" s="58">
        <f aca="true" t="shared" si="8" ref="S6:S34">(D6+I6+N6)/3</f>
        <v>783.6666666666666</v>
      </c>
      <c r="T6" s="58">
        <f aca="true" t="shared" si="9" ref="T6:T34">(E6+J6+O6)/3</f>
        <v>9.666666666666666</v>
      </c>
      <c r="U6" s="59">
        <f aca="true" t="shared" si="10" ref="U6:U34">S6+T6</f>
        <v>793.3333333333333</v>
      </c>
      <c r="V6" s="60">
        <f aca="true" t="shared" si="11" ref="V6:V34">INT(Q6*$AL$11)</f>
        <v>185</v>
      </c>
      <c r="W6" s="60">
        <f aca="true" t="shared" si="12" ref="W6:W34">INT(R6*$AL$12)</f>
        <v>119</v>
      </c>
      <c r="X6" s="60">
        <f aca="true" t="shared" si="13" ref="X6:X34">V6+W6</f>
        <v>304</v>
      </c>
      <c r="Y6" s="60">
        <f aca="true" t="shared" si="14" ref="Y6:Y34">INT(T6*$AL$13)</f>
        <v>0</v>
      </c>
      <c r="Z6" s="61">
        <f aca="true" t="shared" si="15" ref="Z6:Z34">X6+Y6</f>
        <v>304</v>
      </c>
      <c r="AA6" s="62">
        <f aca="true" t="shared" si="16" ref="AA6:AA34">INT($AL$15/$Z$36*Z6)</f>
        <v>12</v>
      </c>
      <c r="AB6" s="62">
        <f aca="true" t="shared" si="17" ref="AB6:AB34">INT($AL$15/$L$36*L6)</f>
        <v>12</v>
      </c>
      <c r="AC6" s="95">
        <f>INT((AA6+AB6)/2)</f>
        <v>12</v>
      </c>
      <c r="AD6" s="88">
        <v>10</v>
      </c>
      <c r="AE6" s="88">
        <v>9</v>
      </c>
      <c r="AF6" s="82">
        <v>11</v>
      </c>
      <c r="AG6" s="102">
        <f>AF6-AE6</f>
        <v>2</v>
      </c>
      <c r="AH6" s="103">
        <f>AF6-AD6</f>
        <v>1</v>
      </c>
      <c r="AI6" s="94">
        <v>2</v>
      </c>
      <c r="AJ6" s="55" t="s">
        <v>8</v>
      </c>
    </row>
    <row r="7" spans="1:37" ht="15.75">
      <c r="A7" s="55" t="s">
        <v>11</v>
      </c>
      <c r="B7" s="55">
        <v>357</v>
      </c>
      <c r="C7" s="56">
        <f t="shared" si="0"/>
        <v>933</v>
      </c>
      <c r="D7" s="56">
        <v>1290</v>
      </c>
      <c r="E7" s="56">
        <v>0</v>
      </c>
      <c r="F7" s="57">
        <f t="shared" si="1"/>
        <v>1290</v>
      </c>
      <c r="G7" s="56">
        <v>348</v>
      </c>
      <c r="H7" s="56">
        <f t="shared" si="2"/>
        <v>1005</v>
      </c>
      <c r="I7" s="56">
        <v>1353</v>
      </c>
      <c r="J7" s="56">
        <v>0</v>
      </c>
      <c r="K7" s="57">
        <f t="shared" si="3"/>
        <v>1353</v>
      </c>
      <c r="L7" s="56">
        <v>347</v>
      </c>
      <c r="M7" s="56">
        <f t="shared" si="4"/>
        <v>907</v>
      </c>
      <c r="N7" s="56">
        <v>1254</v>
      </c>
      <c r="O7" s="56">
        <v>4</v>
      </c>
      <c r="P7" s="57">
        <f t="shared" si="5"/>
        <v>1258</v>
      </c>
      <c r="Q7" s="58">
        <f t="shared" si="6"/>
        <v>350.6666666666667</v>
      </c>
      <c r="R7" s="58">
        <f t="shared" si="7"/>
        <v>948.3333333333333</v>
      </c>
      <c r="S7" s="58">
        <f t="shared" si="8"/>
        <v>1299</v>
      </c>
      <c r="T7" s="58">
        <f t="shared" si="9"/>
        <v>1.3333333333333333</v>
      </c>
      <c r="U7" s="59">
        <f t="shared" si="10"/>
        <v>1300.3333333333333</v>
      </c>
      <c r="V7" s="60">
        <f t="shared" si="11"/>
        <v>350</v>
      </c>
      <c r="W7" s="60">
        <f t="shared" si="12"/>
        <v>189</v>
      </c>
      <c r="X7" s="60">
        <f t="shared" si="13"/>
        <v>539</v>
      </c>
      <c r="Y7" s="60">
        <f t="shared" si="14"/>
        <v>0</v>
      </c>
      <c r="Z7" s="61">
        <f t="shared" si="15"/>
        <v>539</v>
      </c>
      <c r="AA7" s="62">
        <f t="shared" si="16"/>
        <v>22</v>
      </c>
      <c r="AB7" s="62">
        <f t="shared" si="17"/>
        <v>21</v>
      </c>
      <c r="AC7" s="95">
        <f>INT((AA7+AB7)/2)</f>
        <v>21</v>
      </c>
      <c r="AD7" s="88">
        <v>27</v>
      </c>
      <c r="AE7" s="88">
        <v>25</v>
      </c>
      <c r="AF7" s="82">
        <v>24</v>
      </c>
      <c r="AG7" s="102">
        <f aca="true" t="shared" si="18" ref="AG7:AG34">AF7-AE7</f>
        <v>-1</v>
      </c>
      <c r="AH7" s="103">
        <f aca="true" t="shared" si="19" ref="AH7:AH34">AF7-AD7</f>
        <v>-3</v>
      </c>
      <c r="AI7" s="94">
        <v>2</v>
      </c>
      <c r="AJ7" s="55" t="s">
        <v>11</v>
      </c>
      <c r="AK7" s="76"/>
    </row>
    <row r="8" spans="1:36" ht="15.75">
      <c r="A8" s="55" t="s">
        <v>5</v>
      </c>
      <c r="B8" s="55">
        <v>359</v>
      </c>
      <c r="C8" s="56">
        <f t="shared" si="0"/>
        <v>2336</v>
      </c>
      <c r="D8" s="56">
        <v>2695</v>
      </c>
      <c r="E8" s="56">
        <v>1</v>
      </c>
      <c r="F8" s="57">
        <f t="shared" si="1"/>
        <v>2696</v>
      </c>
      <c r="G8" s="56">
        <v>384</v>
      </c>
      <c r="H8" s="56">
        <f t="shared" si="2"/>
        <v>2287</v>
      </c>
      <c r="I8" s="56">
        <v>2671</v>
      </c>
      <c r="J8" s="56">
        <v>1</v>
      </c>
      <c r="K8" s="57">
        <f t="shared" si="3"/>
        <v>2672</v>
      </c>
      <c r="L8" s="56">
        <v>429</v>
      </c>
      <c r="M8" s="56">
        <f t="shared" si="4"/>
        <v>2140</v>
      </c>
      <c r="N8" s="56">
        <v>2569</v>
      </c>
      <c r="O8" s="56">
        <v>6</v>
      </c>
      <c r="P8" s="57">
        <f t="shared" si="5"/>
        <v>2575</v>
      </c>
      <c r="Q8" s="58">
        <f t="shared" si="6"/>
        <v>390.6666666666667</v>
      </c>
      <c r="R8" s="58">
        <f t="shared" si="7"/>
        <v>2254.3333333333335</v>
      </c>
      <c r="S8" s="58">
        <f t="shared" si="8"/>
        <v>2645</v>
      </c>
      <c r="T8" s="58">
        <f t="shared" si="9"/>
        <v>2.6666666666666665</v>
      </c>
      <c r="U8" s="59">
        <f t="shared" si="10"/>
        <v>2647.6666666666665</v>
      </c>
      <c r="V8" s="60">
        <f t="shared" si="11"/>
        <v>390</v>
      </c>
      <c r="W8" s="60">
        <f t="shared" si="12"/>
        <v>450</v>
      </c>
      <c r="X8" s="60">
        <f t="shared" si="13"/>
        <v>840</v>
      </c>
      <c r="Y8" s="60">
        <f t="shared" si="14"/>
        <v>0</v>
      </c>
      <c r="Z8" s="61">
        <f t="shared" si="15"/>
        <v>840</v>
      </c>
      <c r="AA8" s="62">
        <f t="shared" si="16"/>
        <v>35</v>
      </c>
      <c r="AB8" s="62">
        <f t="shared" si="17"/>
        <v>27</v>
      </c>
      <c r="AC8" s="95">
        <f>INT((AA8+AB8)/2)</f>
        <v>31</v>
      </c>
      <c r="AD8" s="88">
        <v>17</v>
      </c>
      <c r="AE8" s="88">
        <v>17</v>
      </c>
      <c r="AF8" s="82">
        <v>21</v>
      </c>
      <c r="AG8" s="102">
        <f t="shared" si="18"/>
        <v>4</v>
      </c>
      <c r="AH8" s="103">
        <f t="shared" si="19"/>
        <v>4</v>
      </c>
      <c r="AI8" s="94">
        <v>2</v>
      </c>
      <c r="AJ8" s="55" t="s">
        <v>5</v>
      </c>
    </row>
    <row r="9" spans="1:36" s="92" customFormat="1" ht="15.75">
      <c r="A9" s="89" t="s">
        <v>63</v>
      </c>
      <c r="B9" s="89">
        <v>104</v>
      </c>
      <c r="C9" s="90">
        <f t="shared" si="0"/>
        <v>99</v>
      </c>
      <c r="D9" s="90">
        <v>203</v>
      </c>
      <c r="E9" s="90">
        <v>0</v>
      </c>
      <c r="F9" s="91">
        <f t="shared" si="1"/>
        <v>203</v>
      </c>
      <c r="G9" s="90">
        <v>108</v>
      </c>
      <c r="H9" s="90">
        <f t="shared" si="2"/>
        <v>115</v>
      </c>
      <c r="I9" s="90">
        <v>223</v>
      </c>
      <c r="J9" s="90">
        <v>0</v>
      </c>
      <c r="K9" s="91">
        <f t="shared" si="3"/>
        <v>223</v>
      </c>
      <c r="L9" s="90">
        <v>104</v>
      </c>
      <c r="M9" s="90">
        <f t="shared" si="4"/>
        <v>147</v>
      </c>
      <c r="N9" s="90">
        <v>251</v>
      </c>
      <c r="O9" s="90">
        <v>0</v>
      </c>
      <c r="P9" s="91">
        <f t="shared" si="5"/>
        <v>251</v>
      </c>
      <c r="Q9" s="58">
        <f t="shared" si="6"/>
        <v>105.33333333333333</v>
      </c>
      <c r="R9" s="58">
        <f t="shared" si="7"/>
        <v>120.33333333333333</v>
      </c>
      <c r="S9" s="58">
        <f t="shared" si="8"/>
        <v>225.66666666666666</v>
      </c>
      <c r="T9" s="58">
        <f t="shared" si="9"/>
        <v>0</v>
      </c>
      <c r="U9" s="58">
        <f t="shared" si="10"/>
        <v>225.66666666666666</v>
      </c>
      <c r="V9" s="60">
        <f t="shared" si="11"/>
        <v>105</v>
      </c>
      <c r="W9" s="60">
        <f t="shared" si="12"/>
        <v>24</v>
      </c>
      <c r="X9" s="60">
        <f t="shared" si="13"/>
        <v>129</v>
      </c>
      <c r="Y9" s="60">
        <f t="shared" si="14"/>
        <v>0</v>
      </c>
      <c r="Z9" s="60">
        <f t="shared" si="15"/>
        <v>129</v>
      </c>
      <c r="AA9" s="62">
        <f t="shared" si="16"/>
        <v>5</v>
      </c>
      <c r="AB9" s="62">
        <f t="shared" si="17"/>
        <v>6</v>
      </c>
      <c r="AC9" s="95">
        <f>INT((AA9+AB9)/2)</f>
        <v>5</v>
      </c>
      <c r="AD9" s="88">
        <v>4</v>
      </c>
      <c r="AE9" s="88">
        <v>0</v>
      </c>
      <c r="AF9" s="82">
        <v>4</v>
      </c>
      <c r="AG9" s="102">
        <f t="shared" si="18"/>
        <v>4</v>
      </c>
      <c r="AH9" s="103">
        <f t="shared" si="19"/>
        <v>0</v>
      </c>
      <c r="AI9" s="94">
        <v>1</v>
      </c>
      <c r="AJ9" s="89" t="s">
        <v>63</v>
      </c>
    </row>
    <row r="10" spans="1:38" s="92" customFormat="1" ht="15.75">
      <c r="A10" s="89" t="s">
        <v>64</v>
      </c>
      <c r="B10" s="89">
        <v>357</v>
      </c>
      <c r="C10" s="90">
        <f t="shared" si="0"/>
        <v>179</v>
      </c>
      <c r="D10" s="90">
        <v>536</v>
      </c>
      <c r="E10" s="90">
        <v>2</v>
      </c>
      <c r="F10" s="91">
        <f t="shared" si="1"/>
        <v>538</v>
      </c>
      <c r="G10" s="90">
        <v>349</v>
      </c>
      <c r="H10" s="90">
        <f t="shared" si="2"/>
        <v>177</v>
      </c>
      <c r="I10" s="90">
        <v>526</v>
      </c>
      <c r="J10" s="90">
        <v>2</v>
      </c>
      <c r="K10" s="91">
        <f t="shared" si="3"/>
        <v>528</v>
      </c>
      <c r="L10" s="90">
        <v>402</v>
      </c>
      <c r="M10" s="90">
        <f t="shared" si="4"/>
        <v>210</v>
      </c>
      <c r="N10" s="90">
        <v>612</v>
      </c>
      <c r="O10" s="90">
        <v>0</v>
      </c>
      <c r="P10" s="91">
        <f t="shared" si="5"/>
        <v>612</v>
      </c>
      <c r="Q10" s="58">
        <f t="shared" si="6"/>
        <v>369.3333333333333</v>
      </c>
      <c r="R10" s="58">
        <f t="shared" si="7"/>
        <v>188.66666666666669</v>
      </c>
      <c r="S10" s="58">
        <f t="shared" si="8"/>
        <v>558</v>
      </c>
      <c r="T10" s="58">
        <f t="shared" si="9"/>
        <v>1.3333333333333333</v>
      </c>
      <c r="U10" s="59">
        <f t="shared" si="10"/>
        <v>559.3333333333334</v>
      </c>
      <c r="V10" s="100">
        <f t="shared" si="11"/>
        <v>369</v>
      </c>
      <c r="W10" s="100">
        <f t="shared" si="12"/>
        <v>37</v>
      </c>
      <c r="X10" s="100">
        <f t="shared" si="13"/>
        <v>406</v>
      </c>
      <c r="Y10" s="100">
        <f t="shared" si="14"/>
        <v>0</v>
      </c>
      <c r="Z10" s="101">
        <f t="shared" si="15"/>
        <v>406</v>
      </c>
      <c r="AA10" s="97">
        <f t="shared" si="16"/>
        <v>17</v>
      </c>
      <c r="AB10" s="97">
        <f t="shared" si="17"/>
        <v>25</v>
      </c>
      <c r="AC10" s="95">
        <f aca="true" t="shared" si="20" ref="AC10:AC34">INT((AA10+AB10)/2)</f>
        <v>21</v>
      </c>
      <c r="AD10" s="88">
        <v>7</v>
      </c>
      <c r="AE10" s="88">
        <v>7</v>
      </c>
      <c r="AF10" s="82">
        <v>14</v>
      </c>
      <c r="AG10" s="102">
        <f t="shared" si="18"/>
        <v>7</v>
      </c>
      <c r="AH10" s="102">
        <f t="shared" si="19"/>
        <v>7</v>
      </c>
      <c r="AI10" s="95">
        <v>2</v>
      </c>
      <c r="AJ10" s="89" t="s">
        <v>64</v>
      </c>
      <c r="AK10" s="98" t="s">
        <v>65</v>
      </c>
      <c r="AL10" s="99" t="s">
        <v>66</v>
      </c>
    </row>
    <row r="11" spans="1:38" ht="15.75">
      <c r="A11" s="55" t="s">
        <v>35</v>
      </c>
      <c r="B11" s="55">
        <v>302</v>
      </c>
      <c r="C11" s="56">
        <f t="shared" si="0"/>
        <v>270</v>
      </c>
      <c r="D11" s="56">
        <v>572</v>
      </c>
      <c r="E11" s="56">
        <v>41</v>
      </c>
      <c r="F11" s="57">
        <f t="shared" si="1"/>
        <v>613</v>
      </c>
      <c r="G11" s="56">
        <v>266</v>
      </c>
      <c r="H11" s="56">
        <f t="shared" si="2"/>
        <v>342</v>
      </c>
      <c r="I11" s="56">
        <v>608</v>
      </c>
      <c r="J11" s="56">
        <v>32</v>
      </c>
      <c r="K11" s="57">
        <f t="shared" si="3"/>
        <v>640</v>
      </c>
      <c r="L11" s="56">
        <v>249</v>
      </c>
      <c r="M11" s="56">
        <f t="shared" si="4"/>
        <v>304</v>
      </c>
      <c r="N11" s="56">
        <v>553</v>
      </c>
      <c r="O11" s="56">
        <v>36</v>
      </c>
      <c r="P11" s="57">
        <f t="shared" si="5"/>
        <v>589</v>
      </c>
      <c r="Q11" s="58">
        <f t="shared" si="6"/>
        <v>272.3333333333333</v>
      </c>
      <c r="R11" s="58">
        <f t="shared" si="7"/>
        <v>305.3333333333333</v>
      </c>
      <c r="S11" s="58">
        <f t="shared" si="8"/>
        <v>577.6666666666666</v>
      </c>
      <c r="T11" s="58">
        <f t="shared" si="9"/>
        <v>36.333333333333336</v>
      </c>
      <c r="U11" s="59">
        <f t="shared" si="10"/>
        <v>614</v>
      </c>
      <c r="V11" s="60">
        <f t="shared" si="11"/>
        <v>272</v>
      </c>
      <c r="W11" s="60">
        <f t="shared" si="12"/>
        <v>61</v>
      </c>
      <c r="X11" s="60">
        <f t="shared" si="13"/>
        <v>333</v>
      </c>
      <c r="Y11" s="60">
        <f t="shared" si="14"/>
        <v>3</v>
      </c>
      <c r="Z11" s="61">
        <f t="shared" si="15"/>
        <v>336</v>
      </c>
      <c r="AA11" s="62">
        <f t="shared" si="16"/>
        <v>14</v>
      </c>
      <c r="AB11" s="62">
        <f t="shared" si="17"/>
        <v>15</v>
      </c>
      <c r="AC11" s="95">
        <f t="shared" si="20"/>
        <v>14</v>
      </c>
      <c r="AD11" s="88">
        <v>11</v>
      </c>
      <c r="AE11" s="88">
        <v>13</v>
      </c>
      <c r="AF11" s="82">
        <v>14</v>
      </c>
      <c r="AG11" s="102">
        <f t="shared" si="18"/>
        <v>1</v>
      </c>
      <c r="AH11" s="103">
        <f t="shared" si="19"/>
        <v>3</v>
      </c>
      <c r="AI11" s="94">
        <v>2</v>
      </c>
      <c r="AJ11" s="55" t="s">
        <v>35</v>
      </c>
      <c r="AK11" s="87" t="s">
        <v>67</v>
      </c>
      <c r="AL11" s="63">
        <v>1</v>
      </c>
    </row>
    <row r="12" spans="1:38" ht="15.75">
      <c r="A12" s="55" t="s">
        <v>17</v>
      </c>
      <c r="B12" s="55">
        <v>156</v>
      </c>
      <c r="C12" s="56">
        <f t="shared" si="0"/>
        <v>658</v>
      </c>
      <c r="D12" s="56">
        <v>814</v>
      </c>
      <c r="E12" s="56">
        <v>0</v>
      </c>
      <c r="F12" s="57">
        <f t="shared" si="1"/>
        <v>814</v>
      </c>
      <c r="G12" s="56">
        <v>144</v>
      </c>
      <c r="H12" s="56">
        <f t="shared" si="2"/>
        <v>694</v>
      </c>
      <c r="I12" s="56">
        <v>838</v>
      </c>
      <c r="J12" s="56">
        <v>1</v>
      </c>
      <c r="K12" s="57">
        <f t="shared" si="3"/>
        <v>839</v>
      </c>
      <c r="L12" s="56">
        <v>167</v>
      </c>
      <c r="M12" s="56">
        <f t="shared" si="4"/>
        <v>671</v>
      </c>
      <c r="N12" s="56">
        <v>838</v>
      </c>
      <c r="O12" s="56">
        <v>0</v>
      </c>
      <c r="P12" s="57">
        <f t="shared" si="5"/>
        <v>838</v>
      </c>
      <c r="Q12" s="58">
        <f t="shared" si="6"/>
        <v>155.66666666666666</v>
      </c>
      <c r="R12" s="58">
        <f t="shared" si="7"/>
        <v>674.3333333333334</v>
      </c>
      <c r="S12" s="58">
        <f t="shared" si="8"/>
        <v>830</v>
      </c>
      <c r="T12" s="58">
        <f t="shared" si="9"/>
        <v>0.3333333333333333</v>
      </c>
      <c r="U12" s="59">
        <f t="shared" si="10"/>
        <v>830.3333333333334</v>
      </c>
      <c r="V12" s="60">
        <f t="shared" si="11"/>
        <v>155</v>
      </c>
      <c r="W12" s="60">
        <f t="shared" si="12"/>
        <v>134</v>
      </c>
      <c r="X12" s="60">
        <f t="shared" si="13"/>
        <v>289</v>
      </c>
      <c r="Y12" s="60">
        <f t="shared" si="14"/>
        <v>0</v>
      </c>
      <c r="Z12" s="61">
        <f t="shared" si="15"/>
        <v>289</v>
      </c>
      <c r="AA12" s="62">
        <f t="shared" si="16"/>
        <v>12</v>
      </c>
      <c r="AB12" s="62">
        <f t="shared" si="17"/>
        <v>10</v>
      </c>
      <c r="AC12" s="95">
        <f t="shared" si="20"/>
        <v>11</v>
      </c>
      <c r="AD12" s="88">
        <v>18</v>
      </c>
      <c r="AE12" s="88">
        <v>14</v>
      </c>
      <c r="AF12" s="82">
        <v>14</v>
      </c>
      <c r="AG12" s="102">
        <f t="shared" si="18"/>
        <v>0</v>
      </c>
      <c r="AH12" s="103">
        <f t="shared" si="19"/>
        <v>-4</v>
      </c>
      <c r="AI12" s="94">
        <v>2</v>
      </c>
      <c r="AJ12" s="55" t="s">
        <v>17</v>
      </c>
      <c r="AK12" s="87" t="s">
        <v>68</v>
      </c>
      <c r="AL12" s="63">
        <v>0.2</v>
      </c>
    </row>
    <row r="13" spans="1:38" ht="15.75">
      <c r="A13" s="55" t="s">
        <v>69</v>
      </c>
      <c r="B13" s="55">
        <v>43</v>
      </c>
      <c r="C13" s="56">
        <f t="shared" si="0"/>
        <v>249</v>
      </c>
      <c r="D13" s="56">
        <v>292</v>
      </c>
      <c r="E13" s="56">
        <v>9</v>
      </c>
      <c r="F13" s="57">
        <f t="shared" si="1"/>
        <v>301</v>
      </c>
      <c r="G13" s="56">
        <v>48</v>
      </c>
      <c r="H13" s="56">
        <f t="shared" si="2"/>
        <v>301</v>
      </c>
      <c r="I13" s="56">
        <v>349</v>
      </c>
      <c r="J13" s="56">
        <v>11</v>
      </c>
      <c r="K13" s="57">
        <f t="shared" si="3"/>
        <v>360</v>
      </c>
      <c r="L13" s="56">
        <v>79</v>
      </c>
      <c r="M13" s="56">
        <f t="shared" si="4"/>
        <v>266</v>
      </c>
      <c r="N13" s="56">
        <v>345</v>
      </c>
      <c r="O13" s="56">
        <v>15</v>
      </c>
      <c r="P13" s="57">
        <f t="shared" si="5"/>
        <v>360</v>
      </c>
      <c r="Q13" s="58">
        <f t="shared" si="6"/>
        <v>56.666666666666664</v>
      </c>
      <c r="R13" s="58">
        <f t="shared" si="7"/>
        <v>272</v>
      </c>
      <c r="S13" s="58">
        <f t="shared" si="8"/>
        <v>328.6666666666667</v>
      </c>
      <c r="T13" s="58">
        <f t="shared" si="9"/>
        <v>11.666666666666666</v>
      </c>
      <c r="U13" s="59">
        <f t="shared" si="10"/>
        <v>340.33333333333337</v>
      </c>
      <c r="V13" s="60">
        <f t="shared" si="11"/>
        <v>56</v>
      </c>
      <c r="W13" s="60">
        <f t="shared" si="12"/>
        <v>54</v>
      </c>
      <c r="X13" s="60">
        <f t="shared" si="13"/>
        <v>110</v>
      </c>
      <c r="Y13" s="60">
        <f t="shared" si="14"/>
        <v>1</v>
      </c>
      <c r="Z13" s="61">
        <f t="shared" si="15"/>
        <v>111</v>
      </c>
      <c r="AA13" s="62">
        <f t="shared" si="16"/>
        <v>4</v>
      </c>
      <c r="AB13" s="62">
        <f t="shared" si="17"/>
        <v>4</v>
      </c>
      <c r="AC13" s="95">
        <f t="shared" si="20"/>
        <v>4</v>
      </c>
      <c r="AD13" s="88">
        <v>6</v>
      </c>
      <c r="AE13" s="88">
        <v>5</v>
      </c>
      <c r="AF13" s="82">
        <v>5</v>
      </c>
      <c r="AG13" s="102">
        <f t="shared" si="18"/>
        <v>0</v>
      </c>
      <c r="AH13" s="103">
        <f t="shared" si="19"/>
        <v>-1</v>
      </c>
      <c r="AI13" s="94">
        <v>1</v>
      </c>
      <c r="AJ13" s="55" t="s">
        <v>69</v>
      </c>
      <c r="AK13" s="87" t="s">
        <v>70</v>
      </c>
      <c r="AL13" s="63">
        <v>0.1</v>
      </c>
    </row>
    <row r="14" spans="1:36" ht="15.75">
      <c r="A14" s="55" t="s">
        <v>18</v>
      </c>
      <c r="B14" s="55">
        <v>335</v>
      </c>
      <c r="C14" s="56">
        <f t="shared" si="0"/>
        <v>1177</v>
      </c>
      <c r="D14" s="56">
        <v>1512</v>
      </c>
      <c r="E14" s="56">
        <v>0</v>
      </c>
      <c r="F14" s="57">
        <f t="shared" si="1"/>
        <v>1512</v>
      </c>
      <c r="G14" s="56">
        <v>341</v>
      </c>
      <c r="H14" s="56">
        <f t="shared" si="2"/>
        <v>1353</v>
      </c>
      <c r="I14" s="56">
        <v>1694</v>
      </c>
      <c r="J14" s="56">
        <v>1</v>
      </c>
      <c r="K14" s="57">
        <f t="shared" si="3"/>
        <v>1695</v>
      </c>
      <c r="L14" s="56">
        <v>324</v>
      </c>
      <c r="M14" s="56">
        <f t="shared" si="4"/>
        <v>1249</v>
      </c>
      <c r="N14" s="56">
        <v>1573</v>
      </c>
      <c r="O14" s="56">
        <v>3</v>
      </c>
      <c r="P14" s="57">
        <f t="shared" si="5"/>
        <v>1576</v>
      </c>
      <c r="Q14" s="58">
        <f t="shared" si="6"/>
        <v>333.3333333333333</v>
      </c>
      <c r="R14" s="58">
        <f t="shared" si="7"/>
        <v>1259.6666666666667</v>
      </c>
      <c r="S14" s="58">
        <f t="shared" si="8"/>
        <v>1593</v>
      </c>
      <c r="T14" s="58">
        <f t="shared" si="9"/>
        <v>1.3333333333333333</v>
      </c>
      <c r="U14" s="59">
        <f t="shared" si="10"/>
        <v>1594.3333333333333</v>
      </c>
      <c r="V14" s="60">
        <f t="shared" si="11"/>
        <v>333</v>
      </c>
      <c r="W14" s="60">
        <f t="shared" si="12"/>
        <v>251</v>
      </c>
      <c r="X14" s="60">
        <f t="shared" si="13"/>
        <v>584</v>
      </c>
      <c r="Y14" s="60">
        <f t="shared" si="14"/>
        <v>0</v>
      </c>
      <c r="Z14" s="61">
        <f t="shared" si="15"/>
        <v>584</v>
      </c>
      <c r="AA14" s="62">
        <f t="shared" si="16"/>
        <v>24</v>
      </c>
      <c r="AB14" s="62">
        <f t="shared" si="17"/>
        <v>20</v>
      </c>
      <c r="AC14" s="95">
        <f t="shared" si="20"/>
        <v>22</v>
      </c>
      <c r="AD14" s="88">
        <v>34</v>
      </c>
      <c r="AE14" s="88">
        <v>27</v>
      </c>
      <c r="AF14" s="82">
        <v>27</v>
      </c>
      <c r="AG14" s="102">
        <f t="shared" si="18"/>
        <v>0</v>
      </c>
      <c r="AH14" s="103">
        <f t="shared" si="19"/>
        <v>-7</v>
      </c>
      <c r="AI14" s="94">
        <v>2</v>
      </c>
      <c r="AJ14" s="55" t="s">
        <v>18</v>
      </c>
    </row>
    <row r="15" spans="1:38" ht="15.75">
      <c r="A15" s="55" t="s">
        <v>13</v>
      </c>
      <c r="B15" s="55">
        <v>198</v>
      </c>
      <c r="C15" s="56">
        <f t="shared" si="0"/>
        <v>419</v>
      </c>
      <c r="D15" s="56">
        <v>617</v>
      </c>
      <c r="E15" s="56">
        <v>43</v>
      </c>
      <c r="F15" s="57">
        <f t="shared" si="1"/>
        <v>660</v>
      </c>
      <c r="G15" s="56">
        <v>196</v>
      </c>
      <c r="H15" s="56">
        <f t="shared" si="2"/>
        <v>423</v>
      </c>
      <c r="I15" s="56">
        <v>619</v>
      </c>
      <c r="J15" s="56">
        <v>46</v>
      </c>
      <c r="K15" s="57">
        <f t="shared" si="3"/>
        <v>665</v>
      </c>
      <c r="L15" s="56">
        <v>202</v>
      </c>
      <c r="M15" s="56">
        <f t="shared" si="4"/>
        <v>440</v>
      </c>
      <c r="N15" s="56">
        <v>642</v>
      </c>
      <c r="O15" s="56">
        <v>107</v>
      </c>
      <c r="P15" s="57">
        <f t="shared" si="5"/>
        <v>749</v>
      </c>
      <c r="Q15" s="58">
        <f t="shared" si="6"/>
        <v>198.66666666666666</v>
      </c>
      <c r="R15" s="58">
        <f t="shared" si="7"/>
        <v>427.33333333333337</v>
      </c>
      <c r="S15" s="58">
        <f t="shared" si="8"/>
        <v>626</v>
      </c>
      <c r="T15" s="58">
        <f t="shared" si="9"/>
        <v>65.33333333333333</v>
      </c>
      <c r="U15" s="59">
        <f t="shared" si="10"/>
        <v>691.3333333333334</v>
      </c>
      <c r="V15" s="60">
        <f t="shared" si="11"/>
        <v>198</v>
      </c>
      <c r="W15" s="60">
        <f t="shared" si="12"/>
        <v>85</v>
      </c>
      <c r="X15" s="60">
        <f t="shared" si="13"/>
        <v>283</v>
      </c>
      <c r="Y15" s="60">
        <f t="shared" si="14"/>
        <v>6</v>
      </c>
      <c r="Z15" s="61">
        <f t="shared" si="15"/>
        <v>289</v>
      </c>
      <c r="AA15" s="62">
        <f t="shared" si="16"/>
        <v>12</v>
      </c>
      <c r="AB15" s="62">
        <f t="shared" si="17"/>
        <v>12</v>
      </c>
      <c r="AC15" s="95">
        <f t="shared" si="20"/>
        <v>12</v>
      </c>
      <c r="AD15" s="88">
        <v>19</v>
      </c>
      <c r="AE15" s="88">
        <v>14</v>
      </c>
      <c r="AF15" s="82">
        <v>14</v>
      </c>
      <c r="AG15" s="102">
        <f t="shared" si="18"/>
        <v>0</v>
      </c>
      <c r="AH15" s="103">
        <f t="shared" si="19"/>
        <v>-5</v>
      </c>
      <c r="AI15" s="94">
        <v>2</v>
      </c>
      <c r="AJ15" s="55" t="s">
        <v>13</v>
      </c>
      <c r="AK15" t="s">
        <v>96</v>
      </c>
      <c r="AL15" s="93">
        <v>441</v>
      </c>
    </row>
    <row r="16" spans="1:37" ht="15.75">
      <c r="A16" s="55" t="s">
        <v>6</v>
      </c>
      <c r="B16" s="55">
        <v>360</v>
      </c>
      <c r="C16" s="56">
        <f t="shared" si="0"/>
        <v>488</v>
      </c>
      <c r="D16" s="56">
        <v>848</v>
      </c>
      <c r="E16" s="56">
        <v>4</v>
      </c>
      <c r="F16" s="57">
        <f t="shared" si="1"/>
        <v>852</v>
      </c>
      <c r="G16" s="56">
        <v>325</v>
      </c>
      <c r="H16" s="56">
        <f t="shared" si="2"/>
        <v>581</v>
      </c>
      <c r="I16" s="56">
        <v>906</v>
      </c>
      <c r="J16" s="56">
        <v>2</v>
      </c>
      <c r="K16" s="57">
        <f t="shared" si="3"/>
        <v>908</v>
      </c>
      <c r="L16" s="56">
        <v>438</v>
      </c>
      <c r="M16" s="56">
        <f t="shared" si="4"/>
        <v>547</v>
      </c>
      <c r="N16" s="56">
        <v>985</v>
      </c>
      <c r="O16" s="56">
        <v>7</v>
      </c>
      <c r="P16" s="57">
        <f t="shared" si="5"/>
        <v>992</v>
      </c>
      <c r="Q16" s="58">
        <f t="shared" si="6"/>
        <v>374.3333333333333</v>
      </c>
      <c r="R16" s="58">
        <f t="shared" si="7"/>
        <v>538.6666666666667</v>
      </c>
      <c r="S16" s="58">
        <f t="shared" si="8"/>
        <v>913</v>
      </c>
      <c r="T16" s="58">
        <f t="shared" si="9"/>
        <v>4.333333333333333</v>
      </c>
      <c r="U16" s="59">
        <f t="shared" si="10"/>
        <v>917.3333333333334</v>
      </c>
      <c r="V16" s="60">
        <f t="shared" si="11"/>
        <v>374</v>
      </c>
      <c r="W16" s="60">
        <f t="shared" si="12"/>
        <v>107</v>
      </c>
      <c r="X16" s="60">
        <f t="shared" si="13"/>
        <v>481</v>
      </c>
      <c r="Y16" s="60">
        <f t="shared" si="14"/>
        <v>0</v>
      </c>
      <c r="Z16" s="61">
        <f t="shared" si="15"/>
        <v>481</v>
      </c>
      <c r="AA16" s="62">
        <f t="shared" si="16"/>
        <v>20</v>
      </c>
      <c r="AB16" s="62">
        <f t="shared" si="17"/>
        <v>27</v>
      </c>
      <c r="AC16" s="95">
        <f t="shared" si="20"/>
        <v>23</v>
      </c>
      <c r="AD16" s="88">
        <v>16</v>
      </c>
      <c r="AE16" s="88">
        <v>14</v>
      </c>
      <c r="AF16" s="82">
        <v>19</v>
      </c>
      <c r="AG16" s="102">
        <f t="shared" si="18"/>
        <v>5</v>
      </c>
      <c r="AH16" s="103">
        <f t="shared" si="19"/>
        <v>3</v>
      </c>
      <c r="AI16" s="94">
        <v>2</v>
      </c>
      <c r="AJ16" s="55" t="s">
        <v>6</v>
      </c>
      <c r="AK16" s="76"/>
    </row>
    <row r="17" spans="1:36" ht="15.75">
      <c r="A17" s="55" t="s">
        <v>2</v>
      </c>
      <c r="B17" s="55">
        <v>365</v>
      </c>
      <c r="C17" s="56">
        <f t="shared" si="0"/>
        <v>499</v>
      </c>
      <c r="D17" s="56">
        <v>864</v>
      </c>
      <c r="E17" s="56">
        <v>2</v>
      </c>
      <c r="F17" s="57">
        <f t="shared" si="1"/>
        <v>866</v>
      </c>
      <c r="G17" s="56">
        <v>318</v>
      </c>
      <c r="H17" s="56">
        <f t="shared" si="2"/>
        <v>456</v>
      </c>
      <c r="I17" s="56">
        <v>774</v>
      </c>
      <c r="J17" s="56">
        <v>4</v>
      </c>
      <c r="K17" s="57">
        <f t="shared" si="3"/>
        <v>778</v>
      </c>
      <c r="L17" s="56">
        <v>287</v>
      </c>
      <c r="M17" s="56">
        <f t="shared" si="4"/>
        <v>429</v>
      </c>
      <c r="N17" s="56">
        <v>716</v>
      </c>
      <c r="O17" s="56">
        <v>1</v>
      </c>
      <c r="P17" s="57">
        <f t="shared" si="5"/>
        <v>717</v>
      </c>
      <c r="Q17" s="58">
        <f t="shared" si="6"/>
        <v>323.3333333333333</v>
      </c>
      <c r="R17" s="58">
        <f t="shared" si="7"/>
        <v>461.3333333333333</v>
      </c>
      <c r="S17" s="58">
        <f t="shared" si="8"/>
        <v>784.6666666666666</v>
      </c>
      <c r="T17" s="58">
        <f t="shared" si="9"/>
        <v>2.3333333333333335</v>
      </c>
      <c r="U17" s="59">
        <f t="shared" si="10"/>
        <v>787</v>
      </c>
      <c r="V17" s="60">
        <f t="shared" si="11"/>
        <v>323</v>
      </c>
      <c r="W17" s="60">
        <f t="shared" si="12"/>
        <v>92</v>
      </c>
      <c r="X17" s="60">
        <f t="shared" si="13"/>
        <v>415</v>
      </c>
      <c r="Y17" s="60">
        <f t="shared" si="14"/>
        <v>0</v>
      </c>
      <c r="Z17" s="61">
        <f t="shared" si="15"/>
        <v>415</v>
      </c>
      <c r="AA17" s="62">
        <f t="shared" si="16"/>
        <v>17</v>
      </c>
      <c r="AB17" s="62">
        <f t="shared" si="17"/>
        <v>18</v>
      </c>
      <c r="AC17" s="95">
        <f t="shared" si="20"/>
        <v>17</v>
      </c>
      <c r="AD17" s="88">
        <v>11</v>
      </c>
      <c r="AE17" s="88">
        <v>11</v>
      </c>
      <c r="AF17" s="82">
        <v>14</v>
      </c>
      <c r="AG17" s="102">
        <f t="shared" si="18"/>
        <v>3</v>
      </c>
      <c r="AH17" s="103">
        <f t="shared" si="19"/>
        <v>3</v>
      </c>
      <c r="AI17" s="94">
        <v>2</v>
      </c>
      <c r="AJ17" s="55" t="s">
        <v>2</v>
      </c>
    </row>
    <row r="18" spans="1:36" ht="15.75">
      <c r="A18" s="55" t="s">
        <v>9</v>
      </c>
      <c r="B18" s="55">
        <v>103</v>
      </c>
      <c r="C18" s="56">
        <f t="shared" si="0"/>
        <v>481</v>
      </c>
      <c r="D18" s="56">
        <v>584</v>
      </c>
      <c r="E18" s="56">
        <v>2</v>
      </c>
      <c r="F18" s="57">
        <f t="shared" si="1"/>
        <v>586</v>
      </c>
      <c r="G18" s="56">
        <v>136</v>
      </c>
      <c r="H18" s="56">
        <f t="shared" si="2"/>
        <v>484</v>
      </c>
      <c r="I18" s="56">
        <v>620</v>
      </c>
      <c r="J18" s="56">
        <v>2</v>
      </c>
      <c r="K18" s="57">
        <f t="shared" si="3"/>
        <v>622</v>
      </c>
      <c r="L18" s="56">
        <v>173</v>
      </c>
      <c r="M18" s="56">
        <f t="shared" si="4"/>
        <v>475</v>
      </c>
      <c r="N18" s="56">
        <v>648</v>
      </c>
      <c r="O18" s="56">
        <v>0</v>
      </c>
      <c r="P18" s="57">
        <f t="shared" si="5"/>
        <v>648</v>
      </c>
      <c r="Q18" s="58">
        <f t="shared" si="6"/>
        <v>137.33333333333334</v>
      </c>
      <c r="R18" s="58">
        <f t="shared" si="7"/>
        <v>480</v>
      </c>
      <c r="S18" s="58">
        <f t="shared" si="8"/>
        <v>617.3333333333334</v>
      </c>
      <c r="T18" s="58">
        <f t="shared" si="9"/>
        <v>1.3333333333333333</v>
      </c>
      <c r="U18" s="59">
        <f t="shared" si="10"/>
        <v>618.6666666666667</v>
      </c>
      <c r="V18" s="60">
        <f t="shared" si="11"/>
        <v>137</v>
      </c>
      <c r="W18" s="60">
        <f t="shared" si="12"/>
        <v>96</v>
      </c>
      <c r="X18" s="60">
        <f t="shared" si="13"/>
        <v>233</v>
      </c>
      <c r="Y18" s="60">
        <f t="shared" si="14"/>
        <v>0</v>
      </c>
      <c r="Z18" s="61">
        <f t="shared" si="15"/>
        <v>233</v>
      </c>
      <c r="AA18" s="62">
        <f t="shared" si="16"/>
        <v>9</v>
      </c>
      <c r="AB18" s="62">
        <f t="shared" si="17"/>
        <v>10</v>
      </c>
      <c r="AC18" s="95">
        <f t="shared" si="20"/>
        <v>9</v>
      </c>
      <c r="AD18" s="88">
        <v>9</v>
      </c>
      <c r="AE18" s="88">
        <v>11</v>
      </c>
      <c r="AF18" s="82">
        <v>9</v>
      </c>
      <c r="AG18" s="102">
        <f t="shared" si="18"/>
        <v>-2</v>
      </c>
      <c r="AH18" s="103">
        <f t="shared" si="19"/>
        <v>0</v>
      </c>
      <c r="AI18" s="94">
        <v>2</v>
      </c>
      <c r="AJ18" s="55" t="s">
        <v>9</v>
      </c>
    </row>
    <row r="19" spans="1:36" ht="15.75">
      <c r="A19" s="55" t="s">
        <v>12</v>
      </c>
      <c r="B19" s="55">
        <v>311</v>
      </c>
      <c r="C19" s="56">
        <f t="shared" si="0"/>
        <v>342</v>
      </c>
      <c r="D19" s="56">
        <v>653</v>
      </c>
      <c r="E19" s="56">
        <v>24</v>
      </c>
      <c r="F19" s="57">
        <f t="shared" si="1"/>
        <v>677</v>
      </c>
      <c r="G19" s="56">
        <v>290</v>
      </c>
      <c r="H19" s="56">
        <f t="shared" si="2"/>
        <v>331</v>
      </c>
      <c r="I19" s="56">
        <v>621</v>
      </c>
      <c r="J19" s="56">
        <v>22</v>
      </c>
      <c r="K19" s="57">
        <f t="shared" si="3"/>
        <v>643</v>
      </c>
      <c r="L19" s="56">
        <v>234</v>
      </c>
      <c r="M19" s="56">
        <f t="shared" si="4"/>
        <v>361</v>
      </c>
      <c r="N19" s="56">
        <v>595</v>
      </c>
      <c r="O19" s="56">
        <v>19</v>
      </c>
      <c r="P19" s="57">
        <f t="shared" si="5"/>
        <v>614</v>
      </c>
      <c r="Q19" s="58">
        <f t="shared" si="6"/>
        <v>278.3333333333333</v>
      </c>
      <c r="R19" s="58">
        <f t="shared" si="7"/>
        <v>344.6666666666667</v>
      </c>
      <c r="S19" s="58">
        <f t="shared" si="8"/>
        <v>623</v>
      </c>
      <c r="T19" s="58">
        <f t="shared" si="9"/>
        <v>21.666666666666668</v>
      </c>
      <c r="U19" s="59">
        <f t="shared" si="10"/>
        <v>644.6666666666666</v>
      </c>
      <c r="V19" s="60">
        <f t="shared" si="11"/>
        <v>278</v>
      </c>
      <c r="W19" s="60">
        <f t="shared" si="12"/>
        <v>68</v>
      </c>
      <c r="X19" s="60">
        <f t="shared" si="13"/>
        <v>346</v>
      </c>
      <c r="Y19" s="60">
        <f t="shared" si="14"/>
        <v>2</v>
      </c>
      <c r="Z19" s="61">
        <f t="shared" si="15"/>
        <v>348</v>
      </c>
      <c r="AA19" s="62">
        <f t="shared" si="16"/>
        <v>14</v>
      </c>
      <c r="AB19" s="62">
        <f t="shared" si="17"/>
        <v>14</v>
      </c>
      <c r="AC19" s="95">
        <f t="shared" si="20"/>
        <v>14</v>
      </c>
      <c r="AD19" s="88">
        <v>15</v>
      </c>
      <c r="AE19" s="88">
        <v>15</v>
      </c>
      <c r="AF19" s="82">
        <v>14</v>
      </c>
      <c r="AG19" s="102">
        <f t="shared" si="18"/>
        <v>-1</v>
      </c>
      <c r="AH19" s="103">
        <f t="shared" si="19"/>
        <v>-1</v>
      </c>
      <c r="AI19" s="94">
        <v>2</v>
      </c>
      <c r="AJ19" s="55" t="s">
        <v>12</v>
      </c>
    </row>
    <row r="20" spans="1:36" ht="15.75">
      <c r="A20" s="55" t="s">
        <v>71</v>
      </c>
      <c r="B20" s="55">
        <v>158</v>
      </c>
      <c r="C20" s="56">
        <f t="shared" si="0"/>
        <v>385</v>
      </c>
      <c r="D20" s="56">
        <v>543</v>
      </c>
      <c r="E20" s="56">
        <v>2</v>
      </c>
      <c r="F20" s="57">
        <f t="shared" si="1"/>
        <v>545</v>
      </c>
      <c r="G20" s="56">
        <v>205</v>
      </c>
      <c r="H20" s="56">
        <f t="shared" si="2"/>
        <v>340</v>
      </c>
      <c r="I20" s="56">
        <v>545</v>
      </c>
      <c r="J20" s="56">
        <v>3</v>
      </c>
      <c r="K20" s="57">
        <f t="shared" si="3"/>
        <v>548</v>
      </c>
      <c r="L20" s="56">
        <v>219</v>
      </c>
      <c r="M20" s="56">
        <f t="shared" si="4"/>
        <v>270</v>
      </c>
      <c r="N20" s="56">
        <v>489</v>
      </c>
      <c r="O20" s="56">
        <v>4</v>
      </c>
      <c r="P20" s="57">
        <f t="shared" si="5"/>
        <v>493</v>
      </c>
      <c r="Q20" s="58">
        <f t="shared" si="6"/>
        <v>194</v>
      </c>
      <c r="R20" s="58">
        <f t="shared" si="7"/>
        <v>331.66666666666663</v>
      </c>
      <c r="S20" s="58">
        <f t="shared" si="8"/>
        <v>525.6666666666666</v>
      </c>
      <c r="T20" s="58">
        <f t="shared" si="9"/>
        <v>3</v>
      </c>
      <c r="U20" s="59">
        <f t="shared" si="10"/>
        <v>528.6666666666666</v>
      </c>
      <c r="V20" s="60">
        <f t="shared" si="11"/>
        <v>194</v>
      </c>
      <c r="W20" s="60">
        <f t="shared" si="12"/>
        <v>66</v>
      </c>
      <c r="X20" s="60">
        <f t="shared" si="13"/>
        <v>260</v>
      </c>
      <c r="Y20" s="60">
        <f t="shared" si="14"/>
        <v>0</v>
      </c>
      <c r="Z20" s="61">
        <f t="shared" si="15"/>
        <v>260</v>
      </c>
      <c r="AA20" s="62">
        <f t="shared" si="16"/>
        <v>11</v>
      </c>
      <c r="AB20" s="62">
        <f t="shared" si="17"/>
        <v>13</v>
      </c>
      <c r="AC20" s="95">
        <f t="shared" si="20"/>
        <v>12</v>
      </c>
      <c r="AD20" s="88">
        <v>15</v>
      </c>
      <c r="AE20" s="88">
        <v>15</v>
      </c>
      <c r="AF20" s="82">
        <v>12</v>
      </c>
      <c r="AG20" s="102">
        <f t="shared" si="18"/>
        <v>-3</v>
      </c>
      <c r="AH20" s="103">
        <f t="shared" si="19"/>
        <v>-3</v>
      </c>
      <c r="AI20" s="94">
        <v>1</v>
      </c>
      <c r="AJ20" s="55" t="s">
        <v>71</v>
      </c>
    </row>
    <row r="21" spans="1:36" ht="15.75">
      <c r="A21" s="55" t="s">
        <v>3</v>
      </c>
      <c r="B21" s="55">
        <v>401</v>
      </c>
      <c r="C21" s="56">
        <f t="shared" si="0"/>
        <v>205</v>
      </c>
      <c r="D21" s="56">
        <v>606</v>
      </c>
      <c r="E21" s="56">
        <v>4</v>
      </c>
      <c r="F21" s="57">
        <f t="shared" si="1"/>
        <v>610</v>
      </c>
      <c r="G21" s="56">
        <v>397</v>
      </c>
      <c r="H21" s="56">
        <f t="shared" si="2"/>
        <v>216</v>
      </c>
      <c r="I21" s="56">
        <v>613</v>
      </c>
      <c r="J21" s="56">
        <v>3</v>
      </c>
      <c r="K21" s="57">
        <f t="shared" si="3"/>
        <v>616</v>
      </c>
      <c r="L21" s="56">
        <v>447</v>
      </c>
      <c r="M21" s="56">
        <f t="shared" si="4"/>
        <v>234</v>
      </c>
      <c r="N21" s="56">
        <v>681</v>
      </c>
      <c r="O21" s="56">
        <v>1</v>
      </c>
      <c r="P21" s="57">
        <f t="shared" si="5"/>
        <v>682</v>
      </c>
      <c r="Q21" s="58">
        <f t="shared" si="6"/>
        <v>415</v>
      </c>
      <c r="R21" s="58">
        <f t="shared" si="7"/>
        <v>218.33333333333337</v>
      </c>
      <c r="S21" s="58">
        <f t="shared" si="8"/>
        <v>633.3333333333334</v>
      </c>
      <c r="T21" s="58">
        <f t="shared" si="9"/>
        <v>2.6666666666666665</v>
      </c>
      <c r="U21" s="59">
        <f t="shared" si="10"/>
        <v>636</v>
      </c>
      <c r="V21" s="60">
        <f t="shared" si="11"/>
        <v>415</v>
      </c>
      <c r="W21" s="60">
        <f t="shared" si="12"/>
        <v>43</v>
      </c>
      <c r="X21" s="60">
        <f t="shared" si="13"/>
        <v>458</v>
      </c>
      <c r="Y21" s="60">
        <f t="shared" si="14"/>
        <v>0</v>
      </c>
      <c r="Z21" s="61">
        <f t="shared" si="15"/>
        <v>458</v>
      </c>
      <c r="AA21" s="62">
        <f t="shared" si="16"/>
        <v>19</v>
      </c>
      <c r="AB21" s="62">
        <f t="shared" si="17"/>
        <v>28</v>
      </c>
      <c r="AC21" s="95">
        <f t="shared" si="20"/>
        <v>23</v>
      </c>
      <c r="AD21" s="88">
        <v>26</v>
      </c>
      <c r="AE21" s="88">
        <v>26</v>
      </c>
      <c r="AF21" s="82">
        <v>30</v>
      </c>
      <c r="AG21" s="102">
        <f t="shared" si="18"/>
        <v>4</v>
      </c>
      <c r="AH21" s="103">
        <f t="shared" si="19"/>
        <v>4</v>
      </c>
      <c r="AI21" s="94">
        <v>2</v>
      </c>
      <c r="AJ21" s="55" t="s">
        <v>3</v>
      </c>
    </row>
    <row r="22" spans="1:36" ht="15.75">
      <c r="A22" s="55" t="s">
        <v>36</v>
      </c>
      <c r="B22" s="55">
        <v>539</v>
      </c>
      <c r="C22" s="56">
        <f t="shared" si="0"/>
        <v>388</v>
      </c>
      <c r="D22" s="56">
        <v>927</v>
      </c>
      <c r="E22" s="56">
        <v>3</v>
      </c>
      <c r="F22" s="57">
        <f t="shared" si="1"/>
        <v>930</v>
      </c>
      <c r="G22" s="56">
        <v>600</v>
      </c>
      <c r="H22" s="56">
        <f t="shared" si="2"/>
        <v>489</v>
      </c>
      <c r="I22" s="56">
        <v>1089</v>
      </c>
      <c r="J22" s="56">
        <v>8</v>
      </c>
      <c r="K22" s="57">
        <f t="shared" si="3"/>
        <v>1097</v>
      </c>
      <c r="L22" s="56">
        <v>718</v>
      </c>
      <c r="M22" s="56">
        <f t="shared" si="4"/>
        <v>423</v>
      </c>
      <c r="N22" s="56">
        <v>1141</v>
      </c>
      <c r="O22" s="56">
        <v>4</v>
      </c>
      <c r="P22" s="57">
        <f t="shared" si="5"/>
        <v>1145</v>
      </c>
      <c r="Q22" s="58">
        <f t="shared" si="6"/>
        <v>619</v>
      </c>
      <c r="R22" s="58">
        <f t="shared" si="7"/>
        <v>433.33333333333326</v>
      </c>
      <c r="S22" s="58">
        <f t="shared" si="8"/>
        <v>1052.3333333333333</v>
      </c>
      <c r="T22" s="58">
        <f t="shared" si="9"/>
        <v>5</v>
      </c>
      <c r="U22" s="59">
        <f t="shared" si="10"/>
        <v>1057.3333333333333</v>
      </c>
      <c r="V22" s="60">
        <f t="shared" si="11"/>
        <v>619</v>
      </c>
      <c r="W22" s="60">
        <f t="shared" si="12"/>
        <v>86</v>
      </c>
      <c r="X22" s="60">
        <f t="shared" si="13"/>
        <v>705</v>
      </c>
      <c r="Y22" s="60">
        <f t="shared" si="14"/>
        <v>0</v>
      </c>
      <c r="Z22" s="61">
        <f t="shared" si="15"/>
        <v>705</v>
      </c>
      <c r="AA22" s="62">
        <f t="shared" si="16"/>
        <v>29</v>
      </c>
      <c r="AB22" s="62">
        <f t="shared" si="17"/>
        <v>45</v>
      </c>
      <c r="AC22" s="95">
        <f t="shared" si="20"/>
        <v>37</v>
      </c>
      <c r="AD22" s="88">
        <v>33</v>
      </c>
      <c r="AE22" s="88">
        <v>30</v>
      </c>
      <c r="AF22" s="82">
        <v>34</v>
      </c>
      <c r="AG22" s="102">
        <f t="shared" si="18"/>
        <v>4</v>
      </c>
      <c r="AH22" s="103">
        <f t="shared" si="19"/>
        <v>1</v>
      </c>
      <c r="AI22" s="94">
        <v>2</v>
      </c>
      <c r="AJ22" s="55" t="s">
        <v>36</v>
      </c>
    </row>
    <row r="23" spans="1:36" s="92" customFormat="1" ht="15.75">
      <c r="A23" s="89" t="s">
        <v>15</v>
      </c>
      <c r="B23" s="89">
        <v>302</v>
      </c>
      <c r="C23" s="90">
        <f t="shared" si="0"/>
        <v>812</v>
      </c>
      <c r="D23" s="90">
        <v>1114</v>
      </c>
      <c r="E23" s="90">
        <v>0</v>
      </c>
      <c r="F23" s="91">
        <f t="shared" si="1"/>
        <v>1114</v>
      </c>
      <c r="G23" s="90">
        <v>272</v>
      </c>
      <c r="H23" s="90">
        <f t="shared" si="2"/>
        <v>1053</v>
      </c>
      <c r="I23" s="90">
        <v>1325</v>
      </c>
      <c r="J23" s="90">
        <v>0</v>
      </c>
      <c r="K23" s="91">
        <f t="shared" si="3"/>
        <v>1325</v>
      </c>
      <c r="L23" s="90">
        <v>281</v>
      </c>
      <c r="M23" s="90">
        <f t="shared" si="4"/>
        <v>1079</v>
      </c>
      <c r="N23" s="90">
        <v>1360</v>
      </c>
      <c r="O23" s="90">
        <v>3</v>
      </c>
      <c r="P23" s="91">
        <f t="shared" si="5"/>
        <v>1363</v>
      </c>
      <c r="Q23" s="58">
        <f t="shared" si="6"/>
        <v>285</v>
      </c>
      <c r="R23" s="58">
        <f t="shared" si="7"/>
        <v>981.3333333333333</v>
      </c>
      <c r="S23" s="58">
        <f t="shared" si="8"/>
        <v>1266.3333333333333</v>
      </c>
      <c r="T23" s="58">
        <f t="shared" si="9"/>
        <v>1</v>
      </c>
      <c r="U23" s="59">
        <f t="shared" si="10"/>
        <v>1267.3333333333333</v>
      </c>
      <c r="V23" s="100">
        <f t="shared" si="11"/>
        <v>285</v>
      </c>
      <c r="W23" s="100">
        <f t="shared" si="12"/>
        <v>196</v>
      </c>
      <c r="X23" s="100">
        <f t="shared" si="13"/>
        <v>481</v>
      </c>
      <c r="Y23" s="100">
        <f t="shared" si="14"/>
        <v>0</v>
      </c>
      <c r="Z23" s="101">
        <f t="shared" si="15"/>
        <v>481</v>
      </c>
      <c r="AA23" s="97">
        <f t="shared" si="16"/>
        <v>20</v>
      </c>
      <c r="AB23" s="97">
        <f t="shared" si="17"/>
        <v>17</v>
      </c>
      <c r="AC23" s="95">
        <f t="shared" si="20"/>
        <v>18</v>
      </c>
      <c r="AD23" s="88">
        <v>33</v>
      </c>
      <c r="AE23" s="88">
        <v>33</v>
      </c>
      <c r="AF23" s="82">
        <v>27</v>
      </c>
      <c r="AG23" s="102">
        <f t="shared" si="18"/>
        <v>-6</v>
      </c>
      <c r="AH23" s="102">
        <f t="shared" si="19"/>
        <v>-6</v>
      </c>
      <c r="AI23" s="95">
        <v>2</v>
      </c>
      <c r="AJ23" s="89" t="s">
        <v>15</v>
      </c>
    </row>
    <row r="24" spans="1:36" ht="15.75">
      <c r="A24" s="55" t="s">
        <v>72</v>
      </c>
      <c r="B24" s="55">
        <v>131</v>
      </c>
      <c r="C24" s="56">
        <f t="shared" si="0"/>
        <v>309</v>
      </c>
      <c r="D24" s="56">
        <v>440</v>
      </c>
      <c r="E24" s="56">
        <v>0</v>
      </c>
      <c r="F24" s="57">
        <f t="shared" si="1"/>
        <v>440</v>
      </c>
      <c r="G24" s="56">
        <v>151</v>
      </c>
      <c r="H24" s="56">
        <f t="shared" si="2"/>
        <v>336</v>
      </c>
      <c r="I24" s="56">
        <v>487</v>
      </c>
      <c r="J24" s="56">
        <v>0</v>
      </c>
      <c r="K24" s="57">
        <f t="shared" si="3"/>
        <v>487</v>
      </c>
      <c r="L24" s="56">
        <v>159</v>
      </c>
      <c r="M24" s="56">
        <f t="shared" si="4"/>
        <v>324</v>
      </c>
      <c r="N24" s="56">
        <v>483</v>
      </c>
      <c r="O24" s="56">
        <v>0</v>
      </c>
      <c r="P24" s="57">
        <f t="shared" si="5"/>
        <v>483</v>
      </c>
      <c r="Q24" s="58">
        <f t="shared" si="6"/>
        <v>147</v>
      </c>
      <c r="R24" s="58">
        <f t="shared" si="7"/>
        <v>323</v>
      </c>
      <c r="S24" s="58">
        <f t="shared" si="8"/>
        <v>470</v>
      </c>
      <c r="T24" s="58">
        <f t="shared" si="9"/>
        <v>0</v>
      </c>
      <c r="U24" s="59">
        <f t="shared" si="10"/>
        <v>470</v>
      </c>
      <c r="V24" s="60">
        <f t="shared" si="11"/>
        <v>147</v>
      </c>
      <c r="W24" s="60">
        <f t="shared" si="12"/>
        <v>64</v>
      </c>
      <c r="X24" s="60">
        <f t="shared" si="13"/>
        <v>211</v>
      </c>
      <c r="Y24" s="60">
        <f t="shared" si="14"/>
        <v>0</v>
      </c>
      <c r="Z24" s="61">
        <f t="shared" si="15"/>
        <v>211</v>
      </c>
      <c r="AA24" s="62">
        <f t="shared" si="16"/>
        <v>8</v>
      </c>
      <c r="AB24" s="62">
        <f t="shared" si="17"/>
        <v>10</v>
      </c>
      <c r="AC24" s="95">
        <f t="shared" si="20"/>
        <v>9</v>
      </c>
      <c r="AD24" s="88">
        <v>5</v>
      </c>
      <c r="AE24" s="88">
        <v>6</v>
      </c>
      <c r="AF24" s="82">
        <v>8</v>
      </c>
      <c r="AG24" s="102">
        <f t="shared" si="18"/>
        <v>2</v>
      </c>
      <c r="AH24" s="103">
        <f t="shared" si="19"/>
        <v>3</v>
      </c>
      <c r="AI24" s="94">
        <v>2</v>
      </c>
      <c r="AJ24" s="55" t="s">
        <v>72</v>
      </c>
    </row>
    <row r="25" spans="1:36" ht="15.75">
      <c r="A25" s="55" t="s">
        <v>14</v>
      </c>
      <c r="B25" s="55">
        <v>74</v>
      </c>
      <c r="C25" s="56">
        <f t="shared" si="0"/>
        <v>289</v>
      </c>
      <c r="D25" s="56">
        <v>363</v>
      </c>
      <c r="E25" s="56">
        <v>4</v>
      </c>
      <c r="F25" s="57">
        <f t="shared" si="1"/>
        <v>367</v>
      </c>
      <c r="G25" s="56">
        <v>80</v>
      </c>
      <c r="H25" s="56">
        <f t="shared" si="2"/>
        <v>314</v>
      </c>
      <c r="I25" s="56">
        <v>394</v>
      </c>
      <c r="J25" s="56">
        <v>3</v>
      </c>
      <c r="K25" s="57">
        <f t="shared" si="3"/>
        <v>397</v>
      </c>
      <c r="L25" s="56">
        <v>121</v>
      </c>
      <c r="M25" s="56">
        <f t="shared" si="4"/>
        <v>344</v>
      </c>
      <c r="N25" s="56">
        <v>465</v>
      </c>
      <c r="O25" s="56">
        <v>2</v>
      </c>
      <c r="P25" s="57">
        <f t="shared" si="5"/>
        <v>467</v>
      </c>
      <c r="Q25" s="58">
        <f t="shared" si="6"/>
        <v>91.66666666666667</v>
      </c>
      <c r="R25" s="58">
        <f t="shared" si="7"/>
        <v>315.66666666666663</v>
      </c>
      <c r="S25" s="58">
        <f t="shared" si="8"/>
        <v>407.3333333333333</v>
      </c>
      <c r="T25" s="58">
        <f t="shared" si="9"/>
        <v>3</v>
      </c>
      <c r="U25" s="59">
        <f t="shared" si="10"/>
        <v>410.3333333333333</v>
      </c>
      <c r="V25" s="60">
        <f t="shared" si="11"/>
        <v>91</v>
      </c>
      <c r="W25" s="60">
        <f t="shared" si="12"/>
        <v>63</v>
      </c>
      <c r="X25" s="60">
        <f t="shared" si="13"/>
        <v>154</v>
      </c>
      <c r="Y25" s="60">
        <f t="shared" si="14"/>
        <v>0</v>
      </c>
      <c r="Z25" s="61">
        <f t="shared" si="15"/>
        <v>154</v>
      </c>
      <c r="AA25" s="62">
        <f t="shared" si="16"/>
        <v>6</v>
      </c>
      <c r="AB25" s="62">
        <f t="shared" si="17"/>
        <v>7</v>
      </c>
      <c r="AC25" s="95">
        <f t="shared" si="20"/>
        <v>6</v>
      </c>
      <c r="AD25" s="88">
        <v>6</v>
      </c>
      <c r="AE25" s="88">
        <v>5</v>
      </c>
      <c r="AF25" s="82">
        <v>6</v>
      </c>
      <c r="AG25" s="102">
        <f t="shared" si="18"/>
        <v>1</v>
      </c>
      <c r="AH25" s="103">
        <f t="shared" si="19"/>
        <v>0</v>
      </c>
      <c r="AI25" s="94">
        <v>1</v>
      </c>
      <c r="AJ25" s="55" t="s">
        <v>14</v>
      </c>
    </row>
    <row r="26" spans="1:36" ht="15.75">
      <c r="A26" s="55" t="s">
        <v>24</v>
      </c>
      <c r="B26" s="55">
        <v>119</v>
      </c>
      <c r="C26" s="56">
        <f t="shared" si="0"/>
        <v>272</v>
      </c>
      <c r="D26" s="56">
        <v>391</v>
      </c>
      <c r="E26" s="56">
        <v>198</v>
      </c>
      <c r="F26" s="57">
        <f t="shared" si="1"/>
        <v>589</v>
      </c>
      <c r="G26" s="56">
        <v>110</v>
      </c>
      <c r="H26" s="56">
        <f t="shared" si="2"/>
        <v>270</v>
      </c>
      <c r="I26" s="56">
        <v>380</v>
      </c>
      <c r="J26" s="56">
        <v>248</v>
      </c>
      <c r="K26" s="57">
        <f t="shared" si="3"/>
        <v>628</v>
      </c>
      <c r="L26" s="56">
        <v>131</v>
      </c>
      <c r="M26" s="56">
        <f t="shared" si="4"/>
        <v>279</v>
      </c>
      <c r="N26" s="56">
        <v>410</v>
      </c>
      <c r="O26" s="56">
        <v>239</v>
      </c>
      <c r="P26" s="57">
        <f t="shared" si="5"/>
        <v>649</v>
      </c>
      <c r="Q26" s="58">
        <f t="shared" si="6"/>
        <v>120</v>
      </c>
      <c r="R26" s="58">
        <f t="shared" si="7"/>
        <v>273.6666666666667</v>
      </c>
      <c r="S26" s="58">
        <f t="shared" si="8"/>
        <v>393.6666666666667</v>
      </c>
      <c r="T26" s="58">
        <f t="shared" si="9"/>
        <v>228.33333333333334</v>
      </c>
      <c r="U26" s="59">
        <f t="shared" si="10"/>
        <v>622</v>
      </c>
      <c r="V26" s="60">
        <f t="shared" si="11"/>
        <v>120</v>
      </c>
      <c r="W26" s="60">
        <f t="shared" si="12"/>
        <v>54</v>
      </c>
      <c r="X26" s="60">
        <f t="shared" si="13"/>
        <v>174</v>
      </c>
      <c r="Y26" s="60">
        <f t="shared" si="14"/>
        <v>22</v>
      </c>
      <c r="Z26" s="61">
        <f t="shared" si="15"/>
        <v>196</v>
      </c>
      <c r="AA26" s="62">
        <f t="shared" si="16"/>
        <v>8</v>
      </c>
      <c r="AB26" s="62">
        <f t="shared" si="17"/>
        <v>8</v>
      </c>
      <c r="AC26" s="95">
        <f t="shared" si="20"/>
        <v>8</v>
      </c>
      <c r="AD26" s="88">
        <v>16</v>
      </c>
      <c r="AE26" s="88">
        <v>12</v>
      </c>
      <c r="AF26" s="82">
        <v>10</v>
      </c>
      <c r="AG26" s="102">
        <f t="shared" si="18"/>
        <v>-2</v>
      </c>
      <c r="AH26" s="103">
        <f t="shared" si="19"/>
        <v>-6</v>
      </c>
      <c r="AI26" s="94">
        <v>2</v>
      </c>
      <c r="AJ26" s="55" t="s">
        <v>24</v>
      </c>
    </row>
    <row r="27" spans="1:36" ht="15.75">
      <c r="A27" s="55" t="s">
        <v>7</v>
      </c>
      <c r="B27" s="55">
        <v>645</v>
      </c>
      <c r="C27" s="56">
        <f t="shared" si="0"/>
        <v>1019</v>
      </c>
      <c r="D27" s="56">
        <v>1664</v>
      </c>
      <c r="E27" s="56">
        <v>9</v>
      </c>
      <c r="F27" s="57">
        <f t="shared" si="1"/>
        <v>1673</v>
      </c>
      <c r="G27" s="56">
        <v>701</v>
      </c>
      <c r="H27" s="56">
        <f t="shared" si="2"/>
        <v>1236</v>
      </c>
      <c r="I27" s="56">
        <v>1937</v>
      </c>
      <c r="J27" s="56">
        <v>14</v>
      </c>
      <c r="K27" s="57">
        <f t="shared" si="3"/>
        <v>1951</v>
      </c>
      <c r="L27" s="56">
        <v>732</v>
      </c>
      <c r="M27" s="56">
        <f t="shared" si="4"/>
        <v>1181</v>
      </c>
      <c r="N27" s="56">
        <v>1913</v>
      </c>
      <c r="O27" s="56">
        <v>21</v>
      </c>
      <c r="P27" s="57">
        <f t="shared" si="5"/>
        <v>1934</v>
      </c>
      <c r="Q27" s="58">
        <f t="shared" si="6"/>
        <v>692.6666666666666</v>
      </c>
      <c r="R27" s="58">
        <f t="shared" si="7"/>
        <v>1145.3333333333335</v>
      </c>
      <c r="S27" s="58">
        <f t="shared" si="8"/>
        <v>1838</v>
      </c>
      <c r="T27" s="58">
        <f t="shared" si="9"/>
        <v>14.666666666666666</v>
      </c>
      <c r="U27" s="59">
        <f t="shared" si="10"/>
        <v>1852.6666666666667</v>
      </c>
      <c r="V27" s="60">
        <f t="shared" si="11"/>
        <v>692</v>
      </c>
      <c r="W27" s="60">
        <f t="shared" si="12"/>
        <v>229</v>
      </c>
      <c r="X27" s="60">
        <f t="shared" si="13"/>
        <v>921</v>
      </c>
      <c r="Y27" s="60">
        <f t="shared" si="14"/>
        <v>1</v>
      </c>
      <c r="Z27" s="61">
        <f t="shared" si="15"/>
        <v>922</v>
      </c>
      <c r="AA27" s="62">
        <f t="shared" si="16"/>
        <v>39</v>
      </c>
      <c r="AB27" s="62">
        <f t="shared" si="17"/>
        <v>46</v>
      </c>
      <c r="AC27" s="95">
        <f t="shared" si="20"/>
        <v>42</v>
      </c>
      <c r="AD27" s="88">
        <v>44</v>
      </c>
      <c r="AE27" s="88">
        <v>38</v>
      </c>
      <c r="AF27" s="82">
        <v>40</v>
      </c>
      <c r="AG27" s="102">
        <f t="shared" si="18"/>
        <v>2</v>
      </c>
      <c r="AH27" s="103">
        <f t="shared" si="19"/>
        <v>-4</v>
      </c>
      <c r="AI27" s="94">
        <v>2</v>
      </c>
      <c r="AJ27" s="55" t="s">
        <v>7</v>
      </c>
    </row>
    <row r="28" spans="1:36" ht="15.75">
      <c r="A28" s="55" t="s">
        <v>10</v>
      </c>
      <c r="B28" s="55">
        <v>216</v>
      </c>
      <c r="C28" s="56">
        <f t="shared" si="0"/>
        <v>91</v>
      </c>
      <c r="D28" s="56">
        <v>307</v>
      </c>
      <c r="E28" s="56">
        <v>2</v>
      </c>
      <c r="F28" s="57">
        <f t="shared" si="1"/>
        <v>309</v>
      </c>
      <c r="G28" s="56">
        <v>188</v>
      </c>
      <c r="H28" s="56">
        <f t="shared" si="2"/>
        <v>121</v>
      </c>
      <c r="I28" s="56">
        <v>309</v>
      </c>
      <c r="J28" s="56">
        <v>3</v>
      </c>
      <c r="K28" s="57">
        <f t="shared" si="3"/>
        <v>312</v>
      </c>
      <c r="L28" s="56">
        <v>223</v>
      </c>
      <c r="M28" s="56">
        <f t="shared" si="4"/>
        <v>114</v>
      </c>
      <c r="N28" s="56">
        <v>337</v>
      </c>
      <c r="O28" s="56">
        <v>6</v>
      </c>
      <c r="P28" s="57">
        <f t="shared" si="5"/>
        <v>343</v>
      </c>
      <c r="Q28" s="58">
        <f t="shared" si="6"/>
        <v>209</v>
      </c>
      <c r="R28" s="58">
        <f t="shared" si="7"/>
        <v>108.66666666666669</v>
      </c>
      <c r="S28" s="58">
        <f t="shared" si="8"/>
        <v>317.6666666666667</v>
      </c>
      <c r="T28" s="58">
        <f t="shared" si="9"/>
        <v>3.6666666666666665</v>
      </c>
      <c r="U28" s="59">
        <f t="shared" si="10"/>
        <v>321.33333333333337</v>
      </c>
      <c r="V28" s="60">
        <f t="shared" si="11"/>
        <v>209</v>
      </c>
      <c r="W28" s="60">
        <f t="shared" si="12"/>
        <v>21</v>
      </c>
      <c r="X28" s="60">
        <f t="shared" si="13"/>
        <v>230</v>
      </c>
      <c r="Y28" s="60">
        <f t="shared" si="14"/>
        <v>0</v>
      </c>
      <c r="Z28" s="61">
        <f t="shared" si="15"/>
        <v>230</v>
      </c>
      <c r="AA28" s="62">
        <f t="shared" si="16"/>
        <v>9</v>
      </c>
      <c r="AB28" s="62">
        <f t="shared" si="17"/>
        <v>14</v>
      </c>
      <c r="AC28" s="95">
        <f t="shared" si="20"/>
        <v>11</v>
      </c>
      <c r="AD28" s="88">
        <v>11</v>
      </c>
      <c r="AE28" s="88">
        <v>9</v>
      </c>
      <c r="AF28" s="82">
        <v>11</v>
      </c>
      <c r="AG28" s="102">
        <f t="shared" si="18"/>
        <v>2</v>
      </c>
      <c r="AH28" s="103">
        <f t="shared" si="19"/>
        <v>0</v>
      </c>
      <c r="AI28" s="94">
        <v>1</v>
      </c>
      <c r="AJ28" s="55" t="s">
        <v>10</v>
      </c>
    </row>
    <row r="29" spans="1:36" ht="15.75">
      <c r="A29" s="55" t="s">
        <v>20</v>
      </c>
      <c r="B29" s="55">
        <v>151</v>
      </c>
      <c r="C29" s="56">
        <f t="shared" si="0"/>
        <v>300</v>
      </c>
      <c r="D29" s="56">
        <v>451</v>
      </c>
      <c r="E29" s="56">
        <v>9</v>
      </c>
      <c r="F29" s="57">
        <f t="shared" si="1"/>
        <v>460</v>
      </c>
      <c r="G29" s="56">
        <v>134</v>
      </c>
      <c r="H29" s="56">
        <f t="shared" si="2"/>
        <v>380</v>
      </c>
      <c r="I29" s="56">
        <v>514</v>
      </c>
      <c r="J29" s="56">
        <v>11</v>
      </c>
      <c r="K29" s="57">
        <f t="shared" si="3"/>
        <v>525</v>
      </c>
      <c r="L29" s="56">
        <v>156</v>
      </c>
      <c r="M29" s="56">
        <f t="shared" si="4"/>
        <v>342</v>
      </c>
      <c r="N29" s="56">
        <v>498</v>
      </c>
      <c r="O29" s="56">
        <v>8</v>
      </c>
      <c r="P29" s="57">
        <f t="shared" si="5"/>
        <v>506</v>
      </c>
      <c r="Q29" s="58">
        <f t="shared" si="6"/>
        <v>147</v>
      </c>
      <c r="R29" s="58">
        <f t="shared" si="7"/>
        <v>340.6666666666667</v>
      </c>
      <c r="S29" s="58">
        <f t="shared" si="8"/>
        <v>487.6666666666667</v>
      </c>
      <c r="T29" s="58">
        <f t="shared" si="9"/>
        <v>9.333333333333334</v>
      </c>
      <c r="U29" s="59">
        <f t="shared" si="10"/>
        <v>497</v>
      </c>
      <c r="V29" s="60">
        <f t="shared" si="11"/>
        <v>147</v>
      </c>
      <c r="W29" s="60">
        <f t="shared" si="12"/>
        <v>68</v>
      </c>
      <c r="X29" s="60">
        <f t="shared" si="13"/>
        <v>215</v>
      </c>
      <c r="Y29" s="60">
        <f t="shared" si="14"/>
        <v>0</v>
      </c>
      <c r="Z29" s="61">
        <f t="shared" si="15"/>
        <v>215</v>
      </c>
      <c r="AA29" s="62">
        <f t="shared" si="16"/>
        <v>9</v>
      </c>
      <c r="AB29" s="62">
        <f t="shared" si="17"/>
        <v>9</v>
      </c>
      <c r="AC29" s="95">
        <f t="shared" si="20"/>
        <v>9</v>
      </c>
      <c r="AD29" s="88">
        <v>5</v>
      </c>
      <c r="AE29" s="88">
        <v>6</v>
      </c>
      <c r="AF29" s="82">
        <v>9</v>
      </c>
      <c r="AG29" s="102">
        <f t="shared" si="18"/>
        <v>3</v>
      </c>
      <c r="AH29" s="103">
        <f t="shared" si="19"/>
        <v>4</v>
      </c>
      <c r="AI29" s="94">
        <v>2</v>
      </c>
      <c r="AJ29" s="55" t="s">
        <v>20</v>
      </c>
    </row>
    <row r="30" spans="1:36" ht="15.75">
      <c r="A30" s="55" t="s">
        <v>73</v>
      </c>
      <c r="B30" s="55">
        <v>196</v>
      </c>
      <c r="C30" s="56">
        <f t="shared" si="0"/>
        <v>266</v>
      </c>
      <c r="D30" s="56">
        <v>462</v>
      </c>
      <c r="E30" s="56">
        <v>10</v>
      </c>
      <c r="F30" s="57">
        <f t="shared" si="1"/>
        <v>472</v>
      </c>
      <c r="G30" s="56">
        <v>191</v>
      </c>
      <c r="H30" s="56">
        <f t="shared" si="2"/>
        <v>238</v>
      </c>
      <c r="I30" s="56">
        <v>429</v>
      </c>
      <c r="J30" s="56">
        <v>0</v>
      </c>
      <c r="K30" s="57">
        <f t="shared" si="3"/>
        <v>429</v>
      </c>
      <c r="L30" s="56">
        <v>152</v>
      </c>
      <c r="M30" s="56">
        <f t="shared" si="4"/>
        <v>201</v>
      </c>
      <c r="N30" s="56">
        <v>353</v>
      </c>
      <c r="O30" s="56">
        <v>0</v>
      </c>
      <c r="P30" s="57">
        <f t="shared" si="5"/>
        <v>353</v>
      </c>
      <c r="Q30" s="58">
        <f t="shared" si="6"/>
        <v>179.66666666666666</v>
      </c>
      <c r="R30" s="58">
        <f t="shared" si="7"/>
        <v>235.00000000000003</v>
      </c>
      <c r="S30" s="58">
        <f t="shared" si="8"/>
        <v>414.6666666666667</v>
      </c>
      <c r="T30" s="58">
        <f t="shared" si="9"/>
        <v>3.3333333333333335</v>
      </c>
      <c r="U30" s="59">
        <f t="shared" si="10"/>
        <v>418</v>
      </c>
      <c r="V30" s="60">
        <f t="shared" si="11"/>
        <v>179</v>
      </c>
      <c r="W30" s="60">
        <f t="shared" si="12"/>
        <v>47</v>
      </c>
      <c r="X30" s="60">
        <f t="shared" si="13"/>
        <v>226</v>
      </c>
      <c r="Y30" s="60">
        <f t="shared" si="14"/>
        <v>0</v>
      </c>
      <c r="Z30" s="61">
        <f t="shared" si="15"/>
        <v>226</v>
      </c>
      <c r="AA30" s="62">
        <f t="shared" si="16"/>
        <v>9</v>
      </c>
      <c r="AB30" s="62">
        <f t="shared" si="17"/>
        <v>9</v>
      </c>
      <c r="AC30" s="95">
        <f t="shared" si="20"/>
        <v>9</v>
      </c>
      <c r="AD30" s="88">
        <v>8</v>
      </c>
      <c r="AE30" s="88">
        <v>7</v>
      </c>
      <c r="AF30" s="82">
        <v>8</v>
      </c>
      <c r="AG30" s="102">
        <f t="shared" si="18"/>
        <v>1</v>
      </c>
      <c r="AH30" s="103">
        <f t="shared" si="19"/>
        <v>0</v>
      </c>
      <c r="AI30" s="94">
        <v>1</v>
      </c>
      <c r="AJ30" s="55" t="s">
        <v>73</v>
      </c>
    </row>
    <row r="31" spans="1:36" ht="15.75">
      <c r="A31" s="55" t="s">
        <v>1</v>
      </c>
      <c r="B31" s="55">
        <v>430</v>
      </c>
      <c r="C31" s="56">
        <f t="shared" si="0"/>
        <v>375</v>
      </c>
      <c r="D31" s="56">
        <v>805</v>
      </c>
      <c r="E31" s="56">
        <v>0</v>
      </c>
      <c r="F31" s="57">
        <f t="shared" si="1"/>
        <v>805</v>
      </c>
      <c r="G31" s="56">
        <v>384</v>
      </c>
      <c r="H31" s="56">
        <f t="shared" si="2"/>
        <v>293</v>
      </c>
      <c r="I31" s="56">
        <v>677</v>
      </c>
      <c r="J31" s="56">
        <v>0</v>
      </c>
      <c r="K31" s="57">
        <f t="shared" si="3"/>
        <v>677</v>
      </c>
      <c r="L31" s="56">
        <v>336</v>
      </c>
      <c r="M31" s="56">
        <f t="shared" si="4"/>
        <v>293</v>
      </c>
      <c r="N31" s="56">
        <v>629</v>
      </c>
      <c r="O31" s="56">
        <v>3</v>
      </c>
      <c r="P31" s="57">
        <f t="shared" si="5"/>
        <v>632</v>
      </c>
      <c r="Q31" s="58">
        <f t="shared" si="6"/>
        <v>383.3333333333333</v>
      </c>
      <c r="R31" s="58">
        <f t="shared" si="7"/>
        <v>320.3333333333333</v>
      </c>
      <c r="S31" s="58">
        <f t="shared" si="8"/>
        <v>703.6666666666666</v>
      </c>
      <c r="T31" s="58">
        <f t="shared" si="9"/>
        <v>1</v>
      </c>
      <c r="U31" s="59">
        <f t="shared" si="10"/>
        <v>704.6666666666666</v>
      </c>
      <c r="V31" s="60">
        <f t="shared" si="11"/>
        <v>383</v>
      </c>
      <c r="W31" s="60">
        <f t="shared" si="12"/>
        <v>64</v>
      </c>
      <c r="X31" s="60">
        <f t="shared" si="13"/>
        <v>447</v>
      </c>
      <c r="Y31" s="60">
        <f t="shared" si="14"/>
        <v>0</v>
      </c>
      <c r="Z31" s="61">
        <f t="shared" si="15"/>
        <v>447</v>
      </c>
      <c r="AA31" s="62">
        <f t="shared" si="16"/>
        <v>18</v>
      </c>
      <c r="AB31" s="62">
        <f t="shared" si="17"/>
        <v>21</v>
      </c>
      <c r="AC31" s="95">
        <f t="shared" si="20"/>
        <v>19</v>
      </c>
      <c r="AD31" s="88">
        <v>16</v>
      </c>
      <c r="AE31" s="88">
        <v>16</v>
      </c>
      <c r="AF31" s="82">
        <v>18</v>
      </c>
      <c r="AG31" s="102">
        <f t="shared" si="18"/>
        <v>2</v>
      </c>
      <c r="AH31" s="103">
        <f t="shared" si="19"/>
        <v>2</v>
      </c>
      <c r="AI31" s="94">
        <v>2</v>
      </c>
      <c r="AJ31" s="55" t="s">
        <v>1</v>
      </c>
    </row>
    <row r="32" spans="1:36" ht="15.75">
      <c r="A32" s="55" t="s">
        <v>74</v>
      </c>
      <c r="B32" s="55">
        <v>57</v>
      </c>
      <c r="C32" s="56">
        <f t="shared" si="0"/>
        <v>305</v>
      </c>
      <c r="D32" s="56">
        <v>362</v>
      </c>
      <c r="E32" s="56">
        <v>1</v>
      </c>
      <c r="F32" s="57">
        <f t="shared" si="1"/>
        <v>363</v>
      </c>
      <c r="G32" s="56">
        <v>58</v>
      </c>
      <c r="H32" s="56">
        <f t="shared" si="2"/>
        <v>265</v>
      </c>
      <c r="I32" s="56">
        <v>323</v>
      </c>
      <c r="J32" s="56">
        <v>0</v>
      </c>
      <c r="K32" s="57">
        <f t="shared" si="3"/>
        <v>323</v>
      </c>
      <c r="L32" s="56">
        <v>48</v>
      </c>
      <c r="M32" s="56">
        <f t="shared" si="4"/>
        <v>249</v>
      </c>
      <c r="N32" s="56">
        <v>297</v>
      </c>
      <c r="O32" s="56">
        <v>0</v>
      </c>
      <c r="P32" s="57">
        <f t="shared" si="5"/>
        <v>297</v>
      </c>
      <c r="Q32" s="58">
        <f t="shared" si="6"/>
        <v>54.333333333333336</v>
      </c>
      <c r="R32" s="58">
        <f t="shared" si="7"/>
        <v>273</v>
      </c>
      <c r="S32" s="58">
        <f t="shared" si="8"/>
        <v>327.3333333333333</v>
      </c>
      <c r="T32" s="58">
        <f t="shared" si="9"/>
        <v>0.3333333333333333</v>
      </c>
      <c r="U32" s="59">
        <f t="shared" si="10"/>
        <v>327.66666666666663</v>
      </c>
      <c r="V32" s="60">
        <f t="shared" si="11"/>
        <v>54</v>
      </c>
      <c r="W32" s="60">
        <f t="shared" si="12"/>
        <v>54</v>
      </c>
      <c r="X32" s="60">
        <f t="shared" si="13"/>
        <v>108</v>
      </c>
      <c r="Y32" s="60">
        <f t="shared" si="14"/>
        <v>0</v>
      </c>
      <c r="Z32" s="61">
        <f t="shared" si="15"/>
        <v>108</v>
      </c>
      <c r="AA32" s="62">
        <f t="shared" si="16"/>
        <v>4</v>
      </c>
      <c r="AB32" s="62">
        <f t="shared" si="17"/>
        <v>3</v>
      </c>
      <c r="AC32" s="95">
        <f t="shared" si="20"/>
        <v>3</v>
      </c>
      <c r="AD32" s="88">
        <v>5</v>
      </c>
      <c r="AE32" s="88">
        <v>4</v>
      </c>
      <c r="AF32" s="82">
        <v>4</v>
      </c>
      <c r="AG32" s="102">
        <f t="shared" si="18"/>
        <v>0</v>
      </c>
      <c r="AH32" s="103">
        <f t="shared" si="19"/>
        <v>-1</v>
      </c>
      <c r="AI32" s="94">
        <v>1</v>
      </c>
      <c r="AJ32" s="55" t="s">
        <v>74</v>
      </c>
    </row>
    <row r="33" spans="1:36" ht="15.75">
      <c r="A33" s="55" t="s">
        <v>75</v>
      </c>
      <c r="B33" s="55">
        <v>113</v>
      </c>
      <c r="C33" s="56">
        <f t="shared" si="0"/>
        <v>461</v>
      </c>
      <c r="D33" s="56">
        <v>574</v>
      </c>
      <c r="E33" s="56">
        <v>14</v>
      </c>
      <c r="F33" s="57">
        <f t="shared" si="1"/>
        <v>588</v>
      </c>
      <c r="G33" s="56">
        <v>111</v>
      </c>
      <c r="H33" s="56">
        <f t="shared" si="2"/>
        <v>500</v>
      </c>
      <c r="I33" s="56">
        <v>611</v>
      </c>
      <c r="J33" s="56">
        <v>2</v>
      </c>
      <c r="K33" s="57">
        <f t="shared" si="3"/>
        <v>613</v>
      </c>
      <c r="L33" s="56">
        <v>120</v>
      </c>
      <c r="M33" s="56">
        <f t="shared" si="4"/>
        <v>444</v>
      </c>
      <c r="N33" s="56">
        <v>564</v>
      </c>
      <c r="O33" s="56">
        <v>6</v>
      </c>
      <c r="P33" s="57">
        <f t="shared" si="5"/>
        <v>570</v>
      </c>
      <c r="Q33" s="58">
        <f t="shared" si="6"/>
        <v>114.66666666666667</v>
      </c>
      <c r="R33" s="58">
        <f t="shared" si="7"/>
        <v>468.3333333333333</v>
      </c>
      <c r="S33" s="58">
        <f t="shared" si="8"/>
        <v>583</v>
      </c>
      <c r="T33" s="58">
        <f t="shared" si="9"/>
        <v>7.333333333333333</v>
      </c>
      <c r="U33" s="59">
        <f t="shared" si="10"/>
        <v>590.3333333333334</v>
      </c>
      <c r="V33" s="60">
        <f t="shared" si="11"/>
        <v>114</v>
      </c>
      <c r="W33" s="60">
        <f t="shared" si="12"/>
        <v>93</v>
      </c>
      <c r="X33" s="60">
        <f t="shared" si="13"/>
        <v>207</v>
      </c>
      <c r="Y33" s="60">
        <f t="shared" si="14"/>
        <v>0</v>
      </c>
      <c r="Z33" s="61">
        <f t="shared" si="15"/>
        <v>207</v>
      </c>
      <c r="AA33" s="62">
        <f t="shared" si="16"/>
        <v>8</v>
      </c>
      <c r="AB33" s="62">
        <f t="shared" si="17"/>
        <v>7</v>
      </c>
      <c r="AC33" s="95">
        <f t="shared" si="20"/>
        <v>7</v>
      </c>
      <c r="AD33" s="88">
        <v>6</v>
      </c>
      <c r="AE33" s="88">
        <v>8</v>
      </c>
      <c r="AF33" s="82">
        <v>7</v>
      </c>
      <c r="AG33" s="102">
        <f t="shared" si="18"/>
        <v>-1</v>
      </c>
      <c r="AH33" s="103">
        <f t="shared" si="19"/>
        <v>1</v>
      </c>
      <c r="AI33" s="94">
        <v>1</v>
      </c>
      <c r="AJ33" s="55" t="s">
        <v>75</v>
      </c>
    </row>
    <row r="34" spans="1:36" ht="15.75">
      <c r="A34" s="55" t="s">
        <v>37</v>
      </c>
      <c r="B34" s="55">
        <v>267</v>
      </c>
      <c r="C34" s="56">
        <f t="shared" si="0"/>
        <v>366</v>
      </c>
      <c r="D34" s="56">
        <v>633</v>
      </c>
      <c r="E34" s="56">
        <v>1</v>
      </c>
      <c r="F34" s="57">
        <f t="shared" si="1"/>
        <v>634</v>
      </c>
      <c r="G34" s="56">
        <v>217</v>
      </c>
      <c r="H34" s="56">
        <f t="shared" si="2"/>
        <v>325</v>
      </c>
      <c r="I34" s="56">
        <v>542</v>
      </c>
      <c r="J34" s="56">
        <v>0</v>
      </c>
      <c r="K34" s="57">
        <f t="shared" si="3"/>
        <v>542</v>
      </c>
      <c r="L34" s="56">
        <v>190</v>
      </c>
      <c r="M34" s="56">
        <f t="shared" si="4"/>
        <v>203</v>
      </c>
      <c r="N34" s="56">
        <v>393</v>
      </c>
      <c r="O34" s="56">
        <v>0</v>
      </c>
      <c r="P34" s="57">
        <f t="shared" si="5"/>
        <v>393</v>
      </c>
      <c r="Q34" s="58">
        <f t="shared" si="6"/>
        <v>224.66666666666666</v>
      </c>
      <c r="R34" s="58">
        <f t="shared" si="7"/>
        <v>298</v>
      </c>
      <c r="S34" s="58">
        <f t="shared" si="8"/>
        <v>522.6666666666666</v>
      </c>
      <c r="T34" s="58">
        <f t="shared" si="9"/>
        <v>0.3333333333333333</v>
      </c>
      <c r="U34" s="59">
        <f t="shared" si="10"/>
        <v>523</v>
      </c>
      <c r="V34" s="60">
        <f t="shared" si="11"/>
        <v>224</v>
      </c>
      <c r="W34" s="60">
        <f t="shared" si="12"/>
        <v>59</v>
      </c>
      <c r="X34" s="60">
        <f t="shared" si="13"/>
        <v>283</v>
      </c>
      <c r="Y34" s="60">
        <f t="shared" si="14"/>
        <v>0</v>
      </c>
      <c r="Z34" s="61">
        <f t="shared" si="15"/>
        <v>283</v>
      </c>
      <c r="AA34" s="62">
        <f t="shared" si="16"/>
        <v>11</v>
      </c>
      <c r="AB34" s="62">
        <f t="shared" si="17"/>
        <v>12</v>
      </c>
      <c r="AC34" s="95">
        <f t="shared" si="20"/>
        <v>11</v>
      </c>
      <c r="AD34" s="88">
        <v>15</v>
      </c>
      <c r="AE34" s="88">
        <v>12</v>
      </c>
      <c r="AF34" s="82">
        <v>13</v>
      </c>
      <c r="AG34" s="102">
        <f t="shared" si="18"/>
        <v>1</v>
      </c>
      <c r="AH34" s="103">
        <f t="shared" si="19"/>
        <v>-2</v>
      </c>
      <c r="AI34" s="94">
        <v>2</v>
      </c>
      <c r="AJ34" s="55" t="s">
        <v>37</v>
      </c>
    </row>
    <row r="35" spans="1:26" ht="15.75">
      <c r="A35" s="64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6"/>
      <c r="S35" s="66"/>
      <c r="T35" s="66"/>
      <c r="U35" s="66"/>
      <c r="V35" s="67"/>
      <c r="W35" s="67"/>
      <c r="X35" s="67"/>
      <c r="Y35" s="67"/>
      <c r="Z35" s="67"/>
    </row>
    <row r="36" spans="1:35" ht="15.75">
      <c r="A36" s="68" t="s">
        <v>76</v>
      </c>
      <c r="B36" s="68">
        <v>6662</v>
      </c>
      <c r="C36" s="56">
        <f aca="true" t="shared" si="21" ref="C36">D36-B36</f>
        <v>13804</v>
      </c>
      <c r="D36" s="68">
        <v>20466</v>
      </c>
      <c r="E36" s="68">
        <v>397</v>
      </c>
      <c r="F36" s="69">
        <f>D36+E36</f>
        <v>20863</v>
      </c>
      <c r="G36" s="68">
        <v>6540</v>
      </c>
      <c r="H36" s="56">
        <f aca="true" t="shared" si="22" ref="H36">I36-G36</f>
        <v>14765</v>
      </c>
      <c r="I36" s="68">
        <v>21305</v>
      </c>
      <c r="J36" s="68">
        <v>425</v>
      </c>
      <c r="K36" s="69">
        <f>I36+J36</f>
        <v>21730</v>
      </c>
      <c r="L36" s="68">
        <v>6972</v>
      </c>
      <c r="M36" s="56">
        <f aca="true" t="shared" si="23" ref="M36">N36-L36</f>
        <v>13991</v>
      </c>
      <c r="N36" s="68">
        <v>20963</v>
      </c>
      <c r="O36" s="68">
        <v>506</v>
      </c>
      <c r="P36" s="69">
        <f>N36+O36</f>
        <v>21469</v>
      </c>
      <c r="Q36" s="58">
        <f aca="true" t="shared" si="24" ref="Q36">(B36+G36+L36)/3</f>
        <v>6724.666666666667</v>
      </c>
      <c r="R36" s="58">
        <f aca="true" t="shared" si="25" ref="R36">S36-Q36</f>
        <v>14186.666666666664</v>
      </c>
      <c r="S36" s="58">
        <f aca="true" t="shared" si="26" ref="S36:T36">(D36+I36+N36)/3</f>
        <v>20911.333333333332</v>
      </c>
      <c r="T36" s="58">
        <f t="shared" si="26"/>
        <v>442.6666666666667</v>
      </c>
      <c r="U36" s="70">
        <f>S36+T36</f>
        <v>21354</v>
      </c>
      <c r="V36" s="60">
        <f>INT(Q36*$AL$11)</f>
        <v>6724</v>
      </c>
      <c r="W36" s="60">
        <f>INT(R36*$AL$12)</f>
        <v>2837</v>
      </c>
      <c r="X36" s="60">
        <f aca="true" t="shared" si="27" ref="X36">V36+W36</f>
        <v>9561</v>
      </c>
      <c r="Y36" s="60">
        <f>INT(T36*$AL$13)</f>
        <v>44</v>
      </c>
      <c r="Z36" s="71">
        <f aca="true" t="shared" si="28" ref="Z36:AI36">SUM(Z6:Z34)</f>
        <v>10407</v>
      </c>
      <c r="AA36">
        <f t="shared" si="28"/>
        <v>425</v>
      </c>
      <c r="AB36">
        <f t="shared" si="28"/>
        <v>470</v>
      </c>
      <c r="AC36" s="49">
        <f t="shared" si="28"/>
        <v>440</v>
      </c>
      <c r="AD36" s="49">
        <f t="shared" si="28"/>
        <v>448</v>
      </c>
      <c r="AE36" s="49">
        <f t="shared" si="28"/>
        <v>409</v>
      </c>
      <c r="AF36">
        <f t="shared" si="28"/>
        <v>441</v>
      </c>
      <c r="AH36">
        <f t="shared" si="28"/>
        <v>-7</v>
      </c>
      <c r="AI36">
        <f t="shared" si="28"/>
        <v>50</v>
      </c>
    </row>
    <row r="37" spans="32:35" ht="15.75">
      <c r="AF37" s="49">
        <f>AL15-AF36</f>
        <v>0</v>
      </c>
      <c r="AG37" s="49"/>
      <c r="AH37" s="49"/>
      <c r="AI37" s="49"/>
    </row>
    <row r="38" ht="15.75">
      <c r="A38" s="51" t="s">
        <v>77</v>
      </c>
    </row>
    <row r="39" ht="15.75">
      <c r="A39" s="51" t="s">
        <v>78</v>
      </c>
    </row>
    <row r="41" ht="15.75">
      <c r="A41" s="51" t="s">
        <v>79</v>
      </c>
    </row>
  </sheetData>
  <mergeCells count="21">
    <mergeCell ref="A3:A5"/>
    <mergeCell ref="B3:F3"/>
    <mergeCell ref="G3:K3"/>
    <mergeCell ref="L3:P3"/>
    <mergeCell ref="Q3:U3"/>
    <mergeCell ref="J4:J5"/>
    <mergeCell ref="K4:K5"/>
    <mergeCell ref="L4:N4"/>
    <mergeCell ref="O4:O5"/>
    <mergeCell ref="P4:P5"/>
    <mergeCell ref="T4:T5"/>
    <mergeCell ref="U4:U5"/>
    <mergeCell ref="V3:Z3"/>
    <mergeCell ref="B4:D4"/>
    <mergeCell ref="E4:E5"/>
    <mergeCell ref="F4:F5"/>
    <mergeCell ref="G4:I4"/>
    <mergeCell ref="Q4:S4"/>
    <mergeCell ref="V4:X4"/>
    <mergeCell ref="Y4:Y5"/>
    <mergeCell ref="Z4:Z5"/>
  </mergeCells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Concetto Zanghi</dc:creator>
  <cp:keywords/>
  <dc:description/>
  <cp:lastModifiedBy>Antonio D'ambrosio</cp:lastModifiedBy>
  <cp:lastPrinted>2020-10-05T09:08:27Z</cp:lastPrinted>
  <dcterms:created xsi:type="dcterms:W3CDTF">2020-05-28T11:00:58Z</dcterms:created>
  <dcterms:modified xsi:type="dcterms:W3CDTF">2020-10-08T10:50:57Z</dcterms:modified>
  <cp:category/>
  <cp:version/>
  <cp:contentType/>
  <cp:contentStatus/>
</cp:coreProperties>
</file>